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1440" windowWidth="18600" windowHeight="10455" tabRatio="778" firstSheet="1" activeTab="1"/>
  </bookViews>
  <sheets>
    <sheet name="Выгрузка общая" sheetId="55" r:id="rId1"/>
    <sheet name="Ранжир." sheetId="79" r:id="rId2"/>
  </sheets>
  <definedNames>
    <definedName name="_xlnm._FilterDatabase" localSheetId="1" hidden="1">Ранжир.!$A$4:$AW$95</definedName>
  </definedNames>
  <calcPr calcId="145621"/>
</workbook>
</file>

<file path=xl/calcChain.xml><?xml version="1.0" encoding="utf-8"?>
<calcChain xmlns="http://schemas.openxmlformats.org/spreadsheetml/2006/main">
  <c r="AM90" i="79" l="1"/>
  <c r="AN90" i="79" s="1"/>
  <c r="AJ90" i="79"/>
  <c r="AK90" i="79" s="1"/>
  <c r="AG90" i="79"/>
  <c r="AH90" i="79" s="1"/>
  <c r="AO90" i="79" s="1"/>
  <c r="AD90" i="79"/>
  <c r="AB90" i="79"/>
  <c r="Z90" i="79"/>
  <c r="X90" i="79"/>
  <c r="V90" i="79"/>
  <c r="S90" i="79"/>
  <c r="K90" i="79"/>
  <c r="AM44" i="79"/>
  <c r="AN44" i="79" s="1"/>
  <c r="AJ44" i="79"/>
  <c r="AK44" i="79" s="1"/>
  <c r="AG44" i="79"/>
  <c r="AH44" i="79" s="1"/>
  <c r="AD44" i="79"/>
  <c r="AB44" i="79"/>
  <c r="Z44" i="79"/>
  <c r="X44" i="79"/>
  <c r="V44" i="79"/>
  <c r="S44" i="79"/>
  <c r="P44" i="79"/>
  <c r="N44" i="79"/>
  <c r="K44" i="79"/>
  <c r="H44" i="79"/>
  <c r="C44" i="79"/>
  <c r="E44" i="79" s="1"/>
  <c r="T44" i="79" s="1"/>
  <c r="AM88" i="79"/>
  <c r="AN88" i="79" s="1"/>
  <c r="AJ88" i="79"/>
  <c r="AK88" i="79" s="1"/>
  <c r="AG88" i="79"/>
  <c r="AH88" i="79" s="1"/>
  <c r="AD88" i="79"/>
  <c r="AB88" i="79"/>
  <c r="Z88" i="79"/>
  <c r="X88" i="79"/>
  <c r="V88" i="79"/>
  <c r="AE88" i="79" s="1"/>
  <c r="S88" i="79"/>
  <c r="P88" i="79"/>
  <c r="N88" i="79"/>
  <c r="K88" i="79"/>
  <c r="H88" i="79"/>
  <c r="E88" i="79"/>
  <c r="T88" i="79" s="1"/>
  <c r="AM87" i="79"/>
  <c r="AN87" i="79" s="1"/>
  <c r="AJ87" i="79"/>
  <c r="AK87" i="79" s="1"/>
  <c r="AG87" i="79"/>
  <c r="AH87" i="79" s="1"/>
  <c r="AD87" i="79"/>
  <c r="AB87" i="79"/>
  <c r="Z87" i="79"/>
  <c r="X87" i="79"/>
  <c r="V87" i="79"/>
  <c r="S87" i="79"/>
  <c r="P87" i="79"/>
  <c r="N87" i="79"/>
  <c r="K87" i="79"/>
  <c r="H87" i="79"/>
  <c r="E87" i="79"/>
  <c r="AM16" i="79"/>
  <c r="AN16" i="79" s="1"/>
  <c r="AJ16" i="79"/>
  <c r="AK16" i="79" s="1"/>
  <c r="AG16" i="79"/>
  <c r="AH16" i="79" s="1"/>
  <c r="AD16" i="79"/>
  <c r="AB16" i="79"/>
  <c r="Z16" i="79"/>
  <c r="X16" i="79"/>
  <c r="V16" i="79"/>
  <c r="S16" i="79"/>
  <c r="P16" i="79"/>
  <c r="N16" i="79"/>
  <c r="K16" i="79"/>
  <c r="H16" i="79"/>
  <c r="E16" i="79"/>
  <c r="AM43" i="79"/>
  <c r="AN43" i="79" s="1"/>
  <c r="AJ43" i="79"/>
  <c r="AK43" i="79" s="1"/>
  <c r="AG43" i="79"/>
  <c r="AH43" i="79" s="1"/>
  <c r="AD43" i="79"/>
  <c r="AB43" i="79"/>
  <c r="Z43" i="79"/>
  <c r="X43" i="79"/>
  <c r="V43" i="79"/>
  <c r="S43" i="79"/>
  <c r="P43" i="79"/>
  <c r="N43" i="79"/>
  <c r="K43" i="79"/>
  <c r="H43" i="79"/>
  <c r="E43" i="79"/>
  <c r="AM15" i="79"/>
  <c r="AN15" i="79" s="1"/>
  <c r="AJ15" i="79"/>
  <c r="AK15" i="79" s="1"/>
  <c r="AG15" i="79"/>
  <c r="AH15" i="79" s="1"/>
  <c r="AD15" i="79"/>
  <c r="AB15" i="79"/>
  <c r="Z15" i="79"/>
  <c r="X15" i="79"/>
  <c r="V15" i="79"/>
  <c r="S15" i="79"/>
  <c r="P15" i="79"/>
  <c r="N15" i="79"/>
  <c r="K15" i="79"/>
  <c r="H15" i="79"/>
  <c r="E15" i="79"/>
  <c r="AM76" i="79"/>
  <c r="AN76" i="79" s="1"/>
  <c r="AJ76" i="79"/>
  <c r="AG76" i="79"/>
  <c r="AH76" i="79" s="1"/>
  <c r="AD76" i="79"/>
  <c r="AB76" i="79"/>
  <c r="Z76" i="79"/>
  <c r="X76" i="79"/>
  <c r="V76" i="79"/>
  <c r="P76" i="79"/>
  <c r="N76" i="79"/>
  <c r="K76" i="79"/>
  <c r="H76" i="79"/>
  <c r="E76" i="79"/>
  <c r="AM42" i="79"/>
  <c r="AN42" i="79" s="1"/>
  <c r="AJ42" i="79"/>
  <c r="AK42" i="79" s="1"/>
  <c r="AG42" i="79"/>
  <c r="AH42" i="79" s="1"/>
  <c r="AD42" i="79"/>
  <c r="AB42" i="79"/>
  <c r="Z42" i="79"/>
  <c r="X42" i="79"/>
  <c r="V42" i="79"/>
  <c r="S42" i="79"/>
  <c r="P42" i="79"/>
  <c r="N42" i="79"/>
  <c r="K42" i="79"/>
  <c r="H42" i="79"/>
  <c r="E42" i="79"/>
  <c r="AM41" i="79"/>
  <c r="AN41" i="79" s="1"/>
  <c r="AJ41" i="79"/>
  <c r="AK41" i="79" s="1"/>
  <c r="AG41" i="79"/>
  <c r="AH41" i="79" s="1"/>
  <c r="AD41" i="79"/>
  <c r="AB41" i="79"/>
  <c r="Z41" i="79"/>
  <c r="X41" i="79"/>
  <c r="V41" i="79"/>
  <c r="S41" i="79"/>
  <c r="P41" i="79"/>
  <c r="N41" i="79"/>
  <c r="K41" i="79"/>
  <c r="H41" i="79"/>
  <c r="E41" i="79"/>
  <c r="AM75" i="79"/>
  <c r="AN75" i="79" s="1"/>
  <c r="AJ75" i="79"/>
  <c r="AK75" i="79" s="1"/>
  <c r="AG75" i="79"/>
  <c r="AH75" i="79" s="1"/>
  <c r="AD75" i="79"/>
  <c r="AB75" i="79"/>
  <c r="Z75" i="79"/>
  <c r="X75" i="79"/>
  <c r="V75" i="79"/>
  <c r="S75" i="79"/>
  <c r="P75" i="79"/>
  <c r="N75" i="79"/>
  <c r="K75" i="79"/>
  <c r="H75" i="79"/>
  <c r="E75" i="79"/>
  <c r="AM74" i="79"/>
  <c r="AN74" i="79" s="1"/>
  <c r="AJ74" i="79"/>
  <c r="AK74" i="79" s="1"/>
  <c r="AG74" i="79"/>
  <c r="AH74" i="79" s="1"/>
  <c r="AD74" i="79"/>
  <c r="AB74" i="79"/>
  <c r="Z74" i="79"/>
  <c r="X74" i="79"/>
  <c r="V74" i="79"/>
  <c r="S74" i="79"/>
  <c r="P74" i="79"/>
  <c r="N74" i="79"/>
  <c r="K74" i="79"/>
  <c r="H74" i="79"/>
  <c r="E74" i="79"/>
  <c r="AM40" i="79"/>
  <c r="AN40" i="79" s="1"/>
  <c r="AJ40" i="79"/>
  <c r="AK40" i="79" s="1"/>
  <c r="AG40" i="79"/>
  <c r="AH40" i="79" s="1"/>
  <c r="AD40" i="79"/>
  <c r="AB40" i="79"/>
  <c r="Z40" i="79"/>
  <c r="X40" i="79"/>
  <c r="V40" i="79"/>
  <c r="S40" i="79"/>
  <c r="P40" i="79"/>
  <c r="N40" i="79"/>
  <c r="K40" i="79"/>
  <c r="H40" i="79"/>
  <c r="C40" i="79"/>
  <c r="E40" i="79" s="1"/>
  <c r="AM39" i="79"/>
  <c r="AN39" i="79" s="1"/>
  <c r="AJ39" i="79"/>
  <c r="AK39" i="79" s="1"/>
  <c r="AG39" i="79"/>
  <c r="AH39" i="79" s="1"/>
  <c r="AD39" i="79"/>
  <c r="AB39" i="79"/>
  <c r="Z39" i="79"/>
  <c r="X39" i="79"/>
  <c r="V39" i="79"/>
  <c r="S39" i="79"/>
  <c r="P39" i="79"/>
  <c r="N39" i="79"/>
  <c r="K39" i="79"/>
  <c r="H39" i="79"/>
  <c r="E39" i="79"/>
  <c r="AM94" i="79"/>
  <c r="AN94" i="79" s="1"/>
  <c r="AJ94" i="79"/>
  <c r="AK94" i="79" s="1"/>
  <c r="AG94" i="79"/>
  <c r="AH94" i="79" s="1"/>
  <c r="AD94" i="79"/>
  <c r="AB94" i="79"/>
  <c r="Z94" i="79"/>
  <c r="X94" i="79"/>
  <c r="V94" i="79"/>
  <c r="S94" i="79"/>
  <c r="P94" i="79"/>
  <c r="N94" i="79"/>
  <c r="K94" i="79"/>
  <c r="H94" i="79"/>
  <c r="C94" i="79"/>
  <c r="E94" i="79" s="1"/>
  <c r="AM93" i="79"/>
  <c r="AN93" i="79" s="1"/>
  <c r="AJ93" i="79"/>
  <c r="AK93" i="79" s="1"/>
  <c r="AG93" i="79"/>
  <c r="AH93" i="79" s="1"/>
  <c r="AD93" i="79"/>
  <c r="AB93" i="79"/>
  <c r="Z93" i="79"/>
  <c r="X93" i="79"/>
  <c r="V93" i="79"/>
  <c r="S93" i="79"/>
  <c r="P93" i="79"/>
  <c r="N93" i="79"/>
  <c r="K93" i="79"/>
  <c r="H93" i="79"/>
  <c r="C93" i="79"/>
  <c r="E93" i="79" s="1"/>
  <c r="AM86" i="79"/>
  <c r="AN86" i="79" s="1"/>
  <c r="AJ86" i="79"/>
  <c r="AK86" i="79" s="1"/>
  <c r="AG86" i="79"/>
  <c r="AH86" i="79" s="1"/>
  <c r="AD86" i="79"/>
  <c r="AB86" i="79"/>
  <c r="Z86" i="79"/>
  <c r="X86" i="79"/>
  <c r="V86" i="79"/>
  <c r="S86" i="79"/>
  <c r="N86" i="79"/>
  <c r="K86" i="79"/>
  <c r="C86" i="79"/>
  <c r="E86" i="79" s="1"/>
  <c r="AM73" i="79"/>
  <c r="AN73" i="79" s="1"/>
  <c r="AJ73" i="79"/>
  <c r="AK73" i="79" s="1"/>
  <c r="AG73" i="79"/>
  <c r="AH73" i="79" s="1"/>
  <c r="AO73" i="79" s="1"/>
  <c r="AD73" i="79"/>
  <c r="AB73" i="79"/>
  <c r="Z73" i="79"/>
  <c r="X73" i="79"/>
  <c r="AE73" i="79" s="1"/>
  <c r="V73" i="79"/>
  <c r="S73" i="79"/>
  <c r="P73" i="79"/>
  <c r="N73" i="79"/>
  <c r="K73" i="79"/>
  <c r="H73" i="79"/>
  <c r="E73" i="79"/>
  <c r="AN85" i="79"/>
  <c r="AM85" i="79"/>
  <c r="AK85" i="79"/>
  <c r="AJ85" i="79"/>
  <c r="AH85" i="79"/>
  <c r="AO85" i="79" s="1"/>
  <c r="AG85" i="79"/>
  <c r="AD85" i="79"/>
  <c r="AB85" i="79"/>
  <c r="Z85" i="79"/>
  <c r="X85" i="79"/>
  <c r="V85" i="79"/>
  <c r="S85" i="79"/>
  <c r="P85" i="79"/>
  <c r="N85" i="79"/>
  <c r="K85" i="79"/>
  <c r="H85" i="79"/>
  <c r="E85" i="79"/>
  <c r="T85" i="79" s="1"/>
  <c r="C85" i="79"/>
  <c r="AN72" i="79"/>
  <c r="AM72" i="79"/>
  <c r="AK72" i="79"/>
  <c r="AJ72" i="79"/>
  <c r="AH72" i="79"/>
  <c r="AO72" i="79" s="1"/>
  <c r="AG72" i="79"/>
  <c r="AD72" i="79"/>
  <c r="AB72" i="79"/>
  <c r="Z72" i="79"/>
  <c r="X72" i="79"/>
  <c r="V72" i="79"/>
  <c r="S72" i="79"/>
  <c r="P72" i="79"/>
  <c r="N72" i="79"/>
  <c r="K72" i="79"/>
  <c r="H72" i="79"/>
  <c r="E72" i="79"/>
  <c r="T72" i="79" s="1"/>
  <c r="AM71" i="79"/>
  <c r="AN71" i="79" s="1"/>
  <c r="AJ71" i="79"/>
  <c r="AK71" i="79" s="1"/>
  <c r="AG71" i="79"/>
  <c r="AH71" i="79" s="1"/>
  <c r="AD71" i="79"/>
  <c r="AB71" i="79"/>
  <c r="Z71" i="79"/>
  <c r="X71" i="79"/>
  <c r="V71" i="79"/>
  <c r="AE71" i="79" s="1"/>
  <c r="S71" i="79"/>
  <c r="P71" i="79"/>
  <c r="N71" i="79"/>
  <c r="K71" i="79"/>
  <c r="H71" i="79"/>
  <c r="C71" i="79"/>
  <c r="E71" i="79" s="1"/>
  <c r="T71" i="79" s="1"/>
  <c r="AM70" i="79"/>
  <c r="AN70" i="79" s="1"/>
  <c r="AJ70" i="79"/>
  <c r="AK70" i="79" s="1"/>
  <c r="AG70" i="79"/>
  <c r="AH70" i="79" s="1"/>
  <c r="AD70" i="79"/>
  <c r="AB70" i="79"/>
  <c r="Z70" i="79"/>
  <c r="X70" i="79"/>
  <c r="V70" i="79"/>
  <c r="AE70" i="79" s="1"/>
  <c r="S70" i="79"/>
  <c r="P70" i="79"/>
  <c r="N70" i="79"/>
  <c r="K70" i="79"/>
  <c r="H70" i="79"/>
  <c r="E70" i="79"/>
  <c r="T70" i="79" s="1"/>
  <c r="AM38" i="79"/>
  <c r="AN38" i="79" s="1"/>
  <c r="AJ38" i="79"/>
  <c r="AK38" i="79" s="1"/>
  <c r="AG38" i="79"/>
  <c r="AH38" i="79" s="1"/>
  <c r="AD38" i="79"/>
  <c r="AB38" i="79"/>
  <c r="Z38" i="79"/>
  <c r="X38" i="79"/>
  <c r="V38" i="79"/>
  <c r="S38" i="79"/>
  <c r="P38" i="79"/>
  <c r="N38" i="79"/>
  <c r="K38" i="79"/>
  <c r="H38" i="79"/>
  <c r="E38" i="79"/>
  <c r="C38" i="79"/>
  <c r="AM37" i="79"/>
  <c r="AN37" i="79" s="1"/>
  <c r="AJ37" i="79"/>
  <c r="AK37" i="79" s="1"/>
  <c r="AG37" i="79"/>
  <c r="AH37" i="79" s="1"/>
  <c r="AO37" i="79" s="1"/>
  <c r="AD37" i="79"/>
  <c r="AB37" i="79"/>
  <c r="Z37" i="79"/>
  <c r="X37" i="79"/>
  <c r="AE37" i="79" s="1"/>
  <c r="V37" i="79"/>
  <c r="S37" i="79"/>
  <c r="P37" i="79"/>
  <c r="N37" i="79"/>
  <c r="K37" i="79"/>
  <c r="H37" i="79"/>
  <c r="E37" i="79"/>
  <c r="AM36" i="79"/>
  <c r="AN36" i="79" s="1"/>
  <c r="AJ36" i="79"/>
  <c r="AK36" i="79" s="1"/>
  <c r="AG36" i="79"/>
  <c r="AH36" i="79" s="1"/>
  <c r="AO36" i="79" s="1"/>
  <c r="AD36" i="79"/>
  <c r="AB36" i="79"/>
  <c r="Z36" i="79"/>
  <c r="X36" i="79"/>
  <c r="V36" i="79"/>
  <c r="S36" i="79"/>
  <c r="P36" i="79"/>
  <c r="N36" i="79"/>
  <c r="K36" i="79"/>
  <c r="H36" i="79"/>
  <c r="E36" i="79"/>
  <c r="AN69" i="79"/>
  <c r="AM69" i="79"/>
  <c r="AK69" i="79"/>
  <c r="AJ69" i="79"/>
  <c r="AH69" i="79"/>
  <c r="AO69" i="79" s="1"/>
  <c r="AG69" i="79"/>
  <c r="AD69" i="79"/>
  <c r="AB69" i="79"/>
  <c r="Z69" i="79"/>
  <c r="X69" i="79"/>
  <c r="V69" i="79"/>
  <c r="S69" i="79"/>
  <c r="P69" i="79"/>
  <c r="N69" i="79"/>
  <c r="K69" i="79"/>
  <c r="H69" i="79"/>
  <c r="E69" i="79"/>
  <c r="T69" i="79" s="1"/>
  <c r="AM68" i="79"/>
  <c r="AN68" i="79" s="1"/>
  <c r="AJ68" i="79"/>
  <c r="AK68" i="79" s="1"/>
  <c r="AG68" i="79"/>
  <c r="AH68" i="79" s="1"/>
  <c r="AD68" i="79"/>
  <c r="AB68" i="79"/>
  <c r="Z68" i="79"/>
  <c r="X68" i="79"/>
  <c r="V68" i="79"/>
  <c r="AE68" i="79" s="1"/>
  <c r="S68" i="79"/>
  <c r="P68" i="79"/>
  <c r="N68" i="79"/>
  <c r="K68" i="79"/>
  <c r="H68" i="79"/>
  <c r="E68" i="79"/>
  <c r="T68" i="79" s="1"/>
  <c r="AM92" i="79"/>
  <c r="AN92" i="79" s="1"/>
  <c r="AJ92" i="79"/>
  <c r="AK92" i="79" s="1"/>
  <c r="AG92" i="79"/>
  <c r="AH92" i="79" s="1"/>
  <c r="AD92" i="79"/>
  <c r="AB92" i="79"/>
  <c r="Z92" i="79"/>
  <c r="X92" i="79"/>
  <c r="V92" i="79"/>
  <c r="S92" i="79"/>
  <c r="P92" i="79"/>
  <c r="N92" i="79"/>
  <c r="K92" i="79"/>
  <c r="H92" i="79"/>
  <c r="E92" i="79"/>
  <c r="AM14" i="79"/>
  <c r="AN14" i="79" s="1"/>
  <c r="AJ14" i="79"/>
  <c r="AK14" i="79" s="1"/>
  <c r="AG14" i="79"/>
  <c r="AH14" i="79" s="1"/>
  <c r="AD14" i="79"/>
  <c r="AB14" i="79"/>
  <c r="Z14" i="79"/>
  <c r="X14" i="79"/>
  <c r="V14" i="79"/>
  <c r="S14" i="79"/>
  <c r="P14" i="79"/>
  <c r="N14" i="79"/>
  <c r="K14" i="79"/>
  <c r="H14" i="79"/>
  <c r="E14" i="79"/>
  <c r="AM67" i="79"/>
  <c r="AN67" i="79" s="1"/>
  <c r="AJ67" i="79"/>
  <c r="AK67" i="79" s="1"/>
  <c r="AG67" i="79"/>
  <c r="AH67" i="79" s="1"/>
  <c r="AD67" i="79"/>
  <c r="AB67" i="79"/>
  <c r="Z67" i="79"/>
  <c r="X67" i="79"/>
  <c r="V67" i="79"/>
  <c r="S67" i="79"/>
  <c r="P67" i="79"/>
  <c r="N67" i="79"/>
  <c r="K67" i="79"/>
  <c r="H67" i="79"/>
  <c r="E67" i="79"/>
  <c r="AM66" i="79"/>
  <c r="AN66" i="79" s="1"/>
  <c r="AJ66" i="79"/>
  <c r="AK66" i="79" s="1"/>
  <c r="AG66" i="79"/>
  <c r="AH66" i="79" s="1"/>
  <c r="AD66" i="79"/>
  <c r="AB66" i="79"/>
  <c r="Z66" i="79"/>
  <c r="X66" i="79"/>
  <c r="V66" i="79"/>
  <c r="S66" i="79"/>
  <c r="P66" i="79"/>
  <c r="N66" i="79"/>
  <c r="K66" i="79"/>
  <c r="H66" i="79"/>
  <c r="E66" i="79"/>
  <c r="AM65" i="79"/>
  <c r="AN65" i="79" s="1"/>
  <c r="AJ65" i="79"/>
  <c r="AK65" i="79" s="1"/>
  <c r="AG65" i="79"/>
  <c r="AH65" i="79" s="1"/>
  <c r="AD65" i="79"/>
  <c r="AB65" i="79"/>
  <c r="Z65" i="79"/>
  <c r="X65" i="79"/>
  <c r="V65" i="79"/>
  <c r="S65" i="79"/>
  <c r="P65" i="79"/>
  <c r="N65" i="79"/>
  <c r="K65" i="79"/>
  <c r="H65" i="79"/>
  <c r="C65" i="79"/>
  <c r="E65" i="79" s="1"/>
  <c r="AM35" i="79"/>
  <c r="AN35" i="79" s="1"/>
  <c r="AJ35" i="79"/>
  <c r="AK35" i="79" s="1"/>
  <c r="AG35" i="79"/>
  <c r="AH35" i="79" s="1"/>
  <c r="AD35" i="79"/>
  <c r="AB35" i="79"/>
  <c r="Z35" i="79"/>
  <c r="X35" i="79"/>
  <c r="V35" i="79"/>
  <c r="S35" i="79"/>
  <c r="P35" i="79"/>
  <c r="N35" i="79"/>
  <c r="K35" i="79"/>
  <c r="H35" i="79"/>
  <c r="E35" i="79"/>
  <c r="C35" i="79"/>
  <c r="AM64" i="79"/>
  <c r="AN64" i="79" s="1"/>
  <c r="AJ64" i="79"/>
  <c r="AK64" i="79" s="1"/>
  <c r="AG64" i="79"/>
  <c r="AH64" i="79" s="1"/>
  <c r="AO64" i="79" s="1"/>
  <c r="AD64" i="79"/>
  <c r="AB64" i="79"/>
  <c r="Z64" i="79"/>
  <c r="X64" i="79"/>
  <c r="AE64" i="79" s="1"/>
  <c r="V64" i="79"/>
  <c r="S64" i="79"/>
  <c r="P64" i="79"/>
  <c r="N64" i="79"/>
  <c r="K64" i="79"/>
  <c r="H64" i="79"/>
  <c r="E64" i="79"/>
  <c r="AM63" i="79"/>
  <c r="AN63" i="79" s="1"/>
  <c r="AJ63" i="79"/>
  <c r="AK63" i="79" s="1"/>
  <c r="AG63" i="79"/>
  <c r="AH63" i="79" s="1"/>
  <c r="AD63" i="79"/>
  <c r="AB63" i="79"/>
  <c r="Z63" i="79"/>
  <c r="X63" i="79"/>
  <c r="V63" i="79"/>
  <c r="S63" i="79"/>
  <c r="P63" i="79"/>
  <c r="N63" i="79"/>
  <c r="K63" i="79"/>
  <c r="H63" i="79"/>
  <c r="E63" i="79"/>
  <c r="AN62" i="79"/>
  <c r="AM62" i="79"/>
  <c r="AK62" i="79"/>
  <c r="AJ62" i="79"/>
  <c r="AH62" i="79"/>
  <c r="AO62" i="79" s="1"/>
  <c r="AG62" i="79"/>
  <c r="AD62" i="79"/>
  <c r="AB62" i="79"/>
  <c r="Z62" i="79"/>
  <c r="X62" i="79"/>
  <c r="V62" i="79"/>
  <c r="S62" i="79"/>
  <c r="P62" i="79"/>
  <c r="N62" i="79"/>
  <c r="K62" i="79"/>
  <c r="H62" i="79"/>
  <c r="E62" i="79"/>
  <c r="T62" i="79" s="1"/>
  <c r="AM61" i="79"/>
  <c r="AN61" i="79" s="1"/>
  <c r="AJ61" i="79"/>
  <c r="AK61" i="79" s="1"/>
  <c r="AG61" i="79"/>
  <c r="AH61" i="79" s="1"/>
  <c r="AD61" i="79"/>
  <c r="AB61" i="79"/>
  <c r="Z61" i="79"/>
  <c r="X61" i="79"/>
  <c r="V61" i="79"/>
  <c r="AE61" i="79" s="1"/>
  <c r="S61" i="79"/>
  <c r="P61" i="79"/>
  <c r="N61" i="79"/>
  <c r="K61" i="79"/>
  <c r="H61" i="79"/>
  <c r="E61" i="79"/>
  <c r="T61" i="79" s="1"/>
  <c r="AM60" i="79"/>
  <c r="AN60" i="79" s="1"/>
  <c r="AJ60" i="79"/>
  <c r="AK60" i="79" s="1"/>
  <c r="AG60" i="79"/>
  <c r="AH60" i="79" s="1"/>
  <c r="AD60" i="79"/>
  <c r="AB60" i="79"/>
  <c r="Z60" i="79"/>
  <c r="X60" i="79"/>
  <c r="V60" i="79"/>
  <c r="S60" i="79"/>
  <c r="P60" i="79"/>
  <c r="N60" i="79"/>
  <c r="K60" i="79"/>
  <c r="H60" i="79"/>
  <c r="E60" i="79"/>
  <c r="AM13" i="79"/>
  <c r="AN13" i="79" s="1"/>
  <c r="AJ13" i="79"/>
  <c r="AK13" i="79" s="1"/>
  <c r="AG13" i="79"/>
  <c r="AH13" i="79" s="1"/>
  <c r="AD13" i="79"/>
  <c r="AB13" i="79"/>
  <c r="Z13" i="79"/>
  <c r="X13" i="79"/>
  <c r="V13" i="79"/>
  <c r="S13" i="79"/>
  <c r="P13" i="79"/>
  <c r="N13" i="79"/>
  <c r="K13" i="79"/>
  <c r="H13" i="79"/>
  <c r="C13" i="79"/>
  <c r="E13" i="79" s="1"/>
  <c r="AM59" i="79"/>
  <c r="AN59" i="79" s="1"/>
  <c r="AJ59" i="79"/>
  <c r="AK59" i="79" s="1"/>
  <c r="AG59" i="79"/>
  <c r="AH59" i="79" s="1"/>
  <c r="AD59" i="79"/>
  <c r="AB59" i="79"/>
  <c r="Z59" i="79"/>
  <c r="X59" i="79"/>
  <c r="V59" i="79"/>
  <c r="S59" i="79"/>
  <c r="P59" i="79"/>
  <c r="N59" i="79"/>
  <c r="K59" i="79"/>
  <c r="H59" i="79"/>
  <c r="E59" i="79"/>
  <c r="AM58" i="79"/>
  <c r="AN58" i="79" s="1"/>
  <c r="AJ58" i="79"/>
  <c r="AK58" i="79" s="1"/>
  <c r="AG58" i="79"/>
  <c r="AH58" i="79" s="1"/>
  <c r="AD58" i="79"/>
  <c r="AB58" i="79"/>
  <c r="Z58" i="79"/>
  <c r="X58" i="79"/>
  <c r="V58" i="79"/>
  <c r="S58" i="79"/>
  <c r="P58" i="79"/>
  <c r="N58" i="79"/>
  <c r="K58" i="79"/>
  <c r="H58" i="79"/>
  <c r="C58" i="79"/>
  <c r="E58" i="79" s="1"/>
  <c r="T58" i="79" s="1"/>
  <c r="AM57" i="79"/>
  <c r="AN57" i="79" s="1"/>
  <c r="AJ57" i="79"/>
  <c r="AK57" i="79" s="1"/>
  <c r="AG57" i="79"/>
  <c r="AH57" i="79" s="1"/>
  <c r="AD57" i="79"/>
  <c r="AB57" i="79"/>
  <c r="Z57" i="79"/>
  <c r="X57" i="79"/>
  <c r="V57" i="79"/>
  <c r="S57" i="79"/>
  <c r="P57" i="79"/>
  <c r="N57" i="79"/>
  <c r="K57" i="79"/>
  <c r="H57" i="79"/>
  <c r="AM84" i="79"/>
  <c r="AN84" i="79" s="1"/>
  <c r="AJ84" i="79"/>
  <c r="AK84" i="79" s="1"/>
  <c r="AG84" i="79"/>
  <c r="AH84" i="79" s="1"/>
  <c r="AO84" i="79" s="1"/>
  <c r="AD84" i="79"/>
  <c r="AB84" i="79"/>
  <c r="Z84" i="79"/>
  <c r="X84" i="79"/>
  <c r="V84" i="79"/>
  <c r="S84" i="79"/>
  <c r="P84" i="79"/>
  <c r="N84" i="79"/>
  <c r="K84" i="79"/>
  <c r="H84" i="79"/>
  <c r="C84" i="79"/>
  <c r="E84" i="79" s="1"/>
  <c r="AM56" i="79"/>
  <c r="AN56" i="79" s="1"/>
  <c r="AJ56" i="79"/>
  <c r="AK56" i="79" s="1"/>
  <c r="AG56" i="79"/>
  <c r="AH56" i="79" s="1"/>
  <c r="AO56" i="79" s="1"/>
  <c r="AD56" i="79"/>
  <c r="AB56" i="79"/>
  <c r="Z56" i="79"/>
  <c r="X56" i="79"/>
  <c r="V56" i="79"/>
  <c r="S56" i="79"/>
  <c r="P56" i="79"/>
  <c r="N56" i="79"/>
  <c r="K56" i="79"/>
  <c r="H56" i="79"/>
  <c r="E56" i="79"/>
  <c r="AM83" i="79"/>
  <c r="AN83" i="79" s="1"/>
  <c r="AJ83" i="79"/>
  <c r="AK83" i="79" s="1"/>
  <c r="AG83" i="79"/>
  <c r="AH83" i="79" s="1"/>
  <c r="AD83" i="79"/>
  <c r="AB83" i="79"/>
  <c r="Z83" i="79"/>
  <c r="X83" i="79"/>
  <c r="V83" i="79"/>
  <c r="S83" i="79"/>
  <c r="P83" i="79"/>
  <c r="N83" i="79"/>
  <c r="K83" i="79"/>
  <c r="H83" i="79"/>
  <c r="C83" i="79"/>
  <c r="E83" i="79" s="1"/>
  <c r="AM34" i="79"/>
  <c r="AN34" i="79" s="1"/>
  <c r="AJ34" i="79"/>
  <c r="AK34" i="79" s="1"/>
  <c r="AG34" i="79"/>
  <c r="AH34" i="79" s="1"/>
  <c r="AD34" i="79"/>
  <c r="AB34" i="79"/>
  <c r="Z34" i="79"/>
  <c r="X34" i="79"/>
  <c r="V34" i="79"/>
  <c r="S34" i="79"/>
  <c r="P34" i="79"/>
  <c r="N34" i="79"/>
  <c r="K34" i="79"/>
  <c r="H34" i="79"/>
  <c r="E34" i="79"/>
  <c r="AM82" i="79"/>
  <c r="AN82" i="79" s="1"/>
  <c r="AJ82" i="79"/>
  <c r="AK82" i="79" s="1"/>
  <c r="AG82" i="79"/>
  <c r="AH82" i="79" s="1"/>
  <c r="AD82" i="79"/>
  <c r="AB82" i="79"/>
  <c r="Z82" i="79"/>
  <c r="X82" i="79"/>
  <c r="V82" i="79"/>
  <c r="S82" i="79"/>
  <c r="P82" i="79"/>
  <c r="N82" i="79"/>
  <c r="K82" i="79"/>
  <c r="H82" i="79"/>
  <c r="E82" i="79"/>
  <c r="AM55" i="79"/>
  <c r="AN55" i="79" s="1"/>
  <c r="AJ55" i="79"/>
  <c r="AK55" i="79" s="1"/>
  <c r="AG55" i="79"/>
  <c r="AH55" i="79" s="1"/>
  <c r="AD55" i="79"/>
  <c r="AB55" i="79"/>
  <c r="Z55" i="79"/>
  <c r="X55" i="79"/>
  <c r="V55" i="79"/>
  <c r="S55" i="79"/>
  <c r="P55" i="79"/>
  <c r="N55" i="79"/>
  <c r="K55" i="79"/>
  <c r="H55" i="79"/>
  <c r="C55" i="79"/>
  <c r="E55" i="79" s="1"/>
  <c r="AM81" i="79"/>
  <c r="AN81" i="79" s="1"/>
  <c r="AJ81" i="79"/>
  <c r="AK81" i="79" s="1"/>
  <c r="AG81" i="79"/>
  <c r="AH81" i="79" s="1"/>
  <c r="AD81" i="79"/>
  <c r="AB81" i="79"/>
  <c r="Z81" i="79"/>
  <c r="X81" i="79"/>
  <c r="V81" i="79"/>
  <c r="S81" i="79"/>
  <c r="P81" i="79"/>
  <c r="N81" i="79"/>
  <c r="K81" i="79"/>
  <c r="E81" i="79"/>
  <c r="AM54" i="79"/>
  <c r="AN54" i="79" s="1"/>
  <c r="AJ54" i="79"/>
  <c r="AK54" i="79" s="1"/>
  <c r="AG54" i="79"/>
  <c r="AH54" i="79" s="1"/>
  <c r="AD54" i="79"/>
  <c r="AB54" i="79"/>
  <c r="Z54" i="79"/>
  <c r="X54" i="79"/>
  <c r="V54" i="79"/>
  <c r="S54" i="79"/>
  <c r="P54" i="79"/>
  <c r="N54" i="79"/>
  <c r="K54" i="79"/>
  <c r="H54" i="79"/>
  <c r="E54" i="79"/>
  <c r="AM53" i="79"/>
  <c r="AN53" i="79" s="1"/>
  <c r="AJ53" i="79"/>
  <c r="AK53" i="79" s="1"/>
  <c r="AG53" i="79"/>
  <c r="AH53" i="79" s="1"/>
  <c r="AD53" i="79"/>
  <c r="AB53" i="79"/>
  <c r="Z53" i="79"/>
  <c r="X53" i="79"/>
  <c r="V53" i="79"/>
  <c r="S53" i="79"/>
  <c r="P53" i="79"/>
  <c r="N53" i="79"/>
  <c r="K53" i="79"/>
  <c r="H53" i="79"/>
  <c r="C53" i="79"/>
  <c r="E53" i="79" s="1"/>
  <c r="T53" i="79" s="1"/>
  <c r="AM52" i="79"/>
  <c r="AN52" i="79" s="1"/>
  <c r="AJ52" i="79"/>
  <c r="AK52" i="79" s="1"/>
  <c r="AG52" i="79"/>
  <c r="AH52" i="79" s="1"/>
  <c r="AD52" i="79"/>
  <c r="AB52" i="79"/>
  <c r="Z52" i="79"/>
  <c r="X52" i="79"/>
  <c r="V52" i="79"/>
  <c r="S52" i="79"/>
  <c r="P52" i="79"/>
  <c r="N52" i="79"/>
  <c r="K52" i="79"/>
  <c r="H52" i="79"/>
  <c r="E52" i="79"/>
  <c r="AM51" i="79"/>
  <c r="AN51" i="79" s="1"/>
  <c r="AJ51" i="79"/>
  <c r="AK51" i="79" s="1"/>
  <c r="AG51" i="79"/>
  <c r="AH51" i="79" s="1"/>
  <c r="AD51" i="79"/>
  <c r="AB51" i="79"/>
  <c r="Z51" i="79"/>
  <c r="X51" i="79"/>
  <c r="V51" i="79"/>
  <c r="S51" i="79"/>
  <c r="P51" i="79"/>
  <c r="N51" i="79"/>
  <c r="K51" i="79"/>
  <c r="H51" i="79"/>
  <c r="E51" i="79"/>
  <c r="AM12" i="79"/>
  <c r="AN12" i="79" s="1"/>
  <c r="AJ12" i="79"/>
  <c r="AK12" i="79" s="1"/>
  <c r="AG12" i="79"/>
  <c r="AH12" i="79" s="1"/>
  <c r="AD12" i="79"/>
  <c r="AB12" i="79"/>
  <c r="Z12" i="79"/>
  <c r="X12" i="79"/>
  <c r="V12" i="79"/>
  <c r="S12" i="79"/>
  <c r="P12" i="79"/>
  <c r="N12" i="79"/>
  <c r="K12" i="79"/>
  <c r="H12" i="79"/>
  <c r="E12" i="79"/>
  <c r="AM33" i="79"/>
  <c r="AN33" i="79" s="1"/>
  <c r="AJ33" i="79"/>
  <c r="AK33" i="79" s="1"/>
  <c r="AG33" i="79"/>
  <c r="AH33" i="79" s="1"/>
  <c r="AD33" i="79"/>
  <c r="AB33" i="79"/>
  <c r="Z33" i="79"/>
  <c r="X33" i="79"/>
  <c r="V33" i="79"/>
  <c r="S33" i="79"/>
  <c r="P33" i="79"/>
  <c r="N33" i="79"/>
  <c r="K33" i="79"/>
  <c r="H33" i="79"/>
  <c r="E33" i="79"/>
  <c r="AM50" i="79"/>
  <c r="AN50" i="79" s="1"/>
  <c r="AJ50" i="79"/>
  <c r="AK50" i="79" s="1"/>
  <c r="AG50" i="79"/>
  <c r="AH50" i="79" s="1"/>
  <c r="AD50" i="79"/>
  <c r="AB50" i="79"/>
  <c r="Z50" i="79"/>
  <c r="X50" i="79"/>
  <c r="V50" i="79"/>
  <c r="S50" i="79"/>
  <c r="P50" i="79"/>
  <c r="N50" i="79"/>
  <c r="K50" i="79"/>
  <c r="H50" i="79"/>
  <c r="E50" i="79"/>
  <c r="AM49" i="79"/>
  <c r="AN49" i="79" s="1"/>
  <c r="AJ49" i="79"/>
  <c r="AK49" i="79" s="1"/>
  <c r="AG49" i="79"/>
  <c r="AH49" i="79" s="1"/>
  <c r="AD49" i="79"/>
  <c r="AB49" i="79"/>
  <c r="Z49" i="79"/>
  <c r="X49" i="79"/>
  <c r="V49" i="79"/>
  <c r="S49" i="79"/>
  <c r="P49" i="79"/>
  <c r="N49" i="79"/>
  <c r="K49" i="79"/>
  <c r="H49" i="79"/>
  <c r="C49" i="79"/>
  <c r="E49" i="79" s="1"/>
  <c r="AM80" i="79"/>
  <c r="AN80" i="79" s="1"/>
  <c r="AJ80" i="79"/>
  <c r="AK80" i="79" s="1"/>
  <c r="AG80" i="79"/>
  <c r="AH80" i="79" s="1"/>
  <c r="AD80" i="79"/>
  <c r="AB80" i="79"/>
  <c r="Z80" i="79"/>
  <c r="X80" i="79"/>
  <c r="V80" i="79"/>
  <c r="S80" i="79"/>
  <c r="P80" i="79"/>
  <c r="N80" i="79"/>
  <c r="K80" i="79"/>
  <c r="H80" i="79"/>
  <c r="E80" i="79"/>
  <c r="AM32" i="79"/>
  <c r="AN32" i="79" s="1"/>
  <c r="AJ32" i="79"/>
  <c r="AK32" i="79" s="1"/>
  <c r="AG32" i="79"/>
  <c r="AH32" i="79" s="1"/>
  <c r="AD32" i="79"/>
  <c r="AB32" i="79"/>
  <c r="Z32" i="79"/>
  <c r="X32" i="79"/>
  <c r="V32" i="79"/>
  <c r="S32" i="79"/>
  <c r="P32" i="79"/>
  <c r="N32" i="79"/>
  <c r="K32" i="79"/>
  <c r="H32" i="79"/>
  <c r="E32" i="79"/>
  <c r="AM91" i="79"/>
  <c r="AN91" i="79" s="1"/>
  <c r="AJ91" i="79"/>
  <c r="AK91" i="79" s="1"/>
  <c r="AG91" i="79"/>
  <c r="AH91" i="79" s="1"/>
  <c r="AD91" i="79"/>
  <c r="AB91" i="79"/>
  <c r="Z91" i="79"/>
  <c r="X91" i="79"/>
  <c r="V91" i="79"/>
  <c r="S91" i="79"/>
  <c r="P91" i="79"/>
  <c r="N91" i="79"/>
  <c r="K91" i="79"/>
  <c r="H91" i="79"/>
  <c r="E91" i="79"/>
  <c r="AM95" i="79"/>
  <c r="AN95" i="79" s="1"/>
  <c r="AJ95" i="79"/>
  <c r="AK95" i="79" s="1"/>
  <c r="AG95" i="79"/>
  <c r="AH95" i="79" s="1"/>
  <c r="AD95" i="79"/>
  <c r="AB95" i="79"/>
  <c r="Z95" i="79"/>
  <c r="X95" i="79"/>
  <c r="V95" i="79"/>
  <c r="S95" i="79"/>
  <c r="P95" i="79"/>
  <c r="N95" i="79"/>
  <c r="K95" i="79"/>
  <c r="H95" i="79"/>
  <c r="E95" i="79"/>
  <c r="AM31" i="79"/>
  <c r="AN31" i="79" s="1"/>
  <c r="AJ31" i="79"/>
  <c r="AK31" i="79" s="1"/>
  <c r="AG31" i="79"/>
  <c r="AH31" i="79" s="1"/>
  <c r="AD31" i="79"/>
  <c r="AB31" i="79"/>
  <c r="Z31" i="79"/>
  <c r="X31" i="79"/>
  <c r="V31" i="79"/>
  <c r="S31" i="79"/>
  <c r="P31" i="79"/>
  <c r="N31" i="79"/>
  <c r="K31" i="79"/>
  <c r="H31" i="79"/>
  <c r="E31" i="79"/>
  <c r="AM79" i="79"/>
  <c r="AN79" i="79" s="1"/>
  <c r="AJ79" i="79"/>
  <c r="AK79" i="79" s="1"/>
  <c r="AG79" i="79"/>
  <c r="AH79" i="79" s="1"/>
  <c r="AD79" i="79"/>
  <c r="AB79" i="79"/>
  <c r="Z79" i="79"/>
  <c r="X79" i="79"/>
  <c r="V79" i="79"/>
  <c r="S79" i="79"/>
  <c r="P79" i="79"/>
  <c r="N79" i="79"/>
  <c r="K79" i="79"/>
  <c r="H79" i="79"/>
  <c r="C79" i="79"/>
  <c r="AM48" i="79"/>
  <c r="AN48" i="79" s="1"/>
  <c r="AJ48" i="79"/>
  <c r="AK48" i="79" s="1"/>
  <c r="AG48" i="79"/>
  <c r="AH48" i="79" s="1"/>
  <c r="AD48" i="79"/>
  <c r="AB48" i="79"/>
  <c r="Z48" i="79"/>
  <c r="X48" i="79"/>
  <c r="V48" i="79"/>
  <c r="S48" i="79"/>
  <c r="P48" i="79"/>
  <c r="N48" i="79"/>
  <c r="K48" i="79"/>
  <c r="H48" i="79"/>
  <c r="E48" i="79"/>
  <c r="AM30" i="79"/>
  <c r="AN30" i="79" s="1"/>
  <c r="AJ30" i="79"/>
  <c r="AK30" i="79" s="1"/>
  <c r="AG30" i="79"/>
  <c r="AH30" i="79" s="1"/>
  <c r="AO30" i="79" s="1"/>
  <c r="AD30" i="79"/>
  <c r="AB30" i="79"/>
  <c r="Z30" i="79"/>
  <c r="X30" i="79"/>
  <c r="V30" i="79"/>
  <c r="S30" i="79"/>
  <c r="P30" i="79"/>
  <c r="N30" i="79"/>
  <c r="K30" i="79"/>
  <c r="H30" i="79"/>
  <c r="E30" i="79"/>
  <c r="AM78" i="79"/>
  <c r="AN78" i="79" s="1"/>
  <c r="AJ78" i="79"/>
  <c r="AK78" i="79" s="1"/>
  <c r="AG78" i="79"/>
  <c r="AH78" i="79" s="1"/>
  <c r="AD78" i="79"/>
  <c r="AB78" i="79"/>
  <c r="Z78" i="79"/>
  <c r="X78" i="79"/>
  <c r="V78" i="79"/>
  <c r="S78" i="79"/>
  <c r="P78" i="79"/>
  <c r="N78" i="79"/>
  <c r="K78" i="79"/>
  <c r="H78" i="79"/>
  <c r="C78" i="79"/>
  <c r="AM47" i="79"/>
  <c r="AN47" i="79" s="1"/>
  <c r="AJ47" i="79"/>
  <c r="AK47" i="79" s="1"/>
  <c r="AG47" i="79"/>
  <c r="AH47" i="79" s="1"/>
  <c r="AD47" i="79"/>
  <c r="AB47" i="79"/>
  <c r="Z47" i="79"/>
  <c r="X47" i="79"/>
  <c r="V47" i="79"/>
  <c r="S47" i="79"/>
  <c r="N47" i="79"/>
  <c r="K47" i="79"/>
  <c r="H47" i="79"/>
  <c r="E47" i="79"/>
  <c r="AM11" i="79"/>
  <c r="AN11" i="79" s="1"/>
  <c r="AJ11" i="79"/>
  <c r="AK11" i="79" s="1"/>
  <c r="AG11" i="79"/>
  <c r="AH11" i="79" s="1"/>
  <c r="AD11" i="79"/>
  <c r="AB11" i="79"/>
  <c r="Z11" i="79"/>
  <c r="X11" i="79"/>
  <c r="V11" i="79"/>
  <c r="S11" i="79"/>
  <c r="P11" i="79"/>
  <c r="N11" i="79"/>
  <c r="K11" i="79"/>
  <c r="H11" i="79"/>
  <c r="E11" i="79"/>
  <c r="AM29" i="79"/>
  <c r="AN29" i="79" s="1"/>
  <c r="AJ29" i="79"/>
  <c r="AK29" i="79" s="1"/>
  <c r="AG29" i="79"/>
  <c r="AH29" i="79" s="1"/>
  <c r="AD29" i="79"/>
  <c r="AB29" i="79"/>
  <c r="Z29" i="79"/>
  <c r="X29" i="79"/>
  <c r="V29" i="79"/>
  <c r="S29" i="79"/>
  <c r="P29" i="79"/>
  <c r="N29" i="79"/>
  <c r="K29" i="79"/>
  <c r="H29" i="79"/>
  <c r="E29" i="79"/>
  <c r="AM77" i="79"/>
  <c r="AN77" i="79" s="1"/>
  <c r="AJ77" i="79"/>
  <c r="AK77" i="79" s="1"/>
  <c r="AG77" i="79"/>
  <c r="AH77" i="79" s="1"/>
  <c r="AD77" i="79"/>
  <c r="AB77" i="79"/>
  <c r="Z77" i="79"/>
  <c r="X77" i="79"/>
  <c r="V77" i="79"/>
  <c r="S77" i="79"/>
  <c r="P77" i="79"/>
  <c r="N77" i="79"/>
  <c r="K77" i="79"/>
  <c r="H77" i="79"/>
  <c r="E77" i="79"/>
  <c r="AM89" i="79"/>
  <c r="AN89" i="79" s="1"/>
  <c r="AJ89" i="79"/>
  <c r="AK89" i="79" s="1"/>
  <c r="AG89" i="79"/>
  <c r="AH89" i="79" s="1"/>
  <c r="AD89" i="79"/>
  <c r="AB89" i="79"/>
  <c r="Z89" i="79"/>
  <c r="X89" i="79"/>
  <c r="V89" i="79"/>
  <c r="S89" i="79"/>
  <c r="P89" i="79"/>
  <c r="N89" i="79"/>
  <c r="K89" i="79"/>
  <c r="H89" i="79"/>
  <c r="C89" i="79"/>
  <c r="E89" i="79" s="1"/>
  <c r="AM10" i="79"/>
  <c r="AN10" i="79" s="1"/>
  <c r="AJ10" i="79"/>
  <c r="AK10" i="79" s="1"/>
  <c r="AG10" i="79"/>
  <c r="AH10" i="79" s="1"/>
  <c r="AD10" i="79"/>
  <c r="AB10" i="79"/>
  <c r="Z10" i="79"/>
  <c r="X10" i="79"/>
  <c r="V10" i="79"/>
  <c r="S10" i="79"/>
  <c r="P10" i="79"/>
  <c r="N10" i="79"/>
  <c r="K10" i="79"/>
  <c r="H10" i="79"/>
  <c r="E10" i="79"/>
  <c r="AM9" i="79"/>
  <c r="AN9" i="79" s="1"/>
  <c r="AJ9" i="79"/>
  <c r="AK9" i="79" s="1"/>
  <c r="AG9" i="79"/>
  <c r="AH9" i="79" s="1"/>
  <c r="AD9" i="79"/>
  <c r="AB9" i="79"/>
  <c r="Z9" i="79"/>
  <c r="X9" i="79"/>
  <c r="V9" i="79"/>
  <c r="S9" i="79"/>
  <c r="P9" i="79"/>
  <c r="N9" i="79"/>
  <c r="K9" i="79"/>
  <c r="H9" i="79"/>
  <c r="E9" i="79"/>
  <c r="AM28" i="79"/>
  <c r="AN28" i="79" s="1"/>
  <c r="AJ28" i="79"/>
  <c r="AK28" i="79" s="1"/>
  <c r="AG28" i="79"/>
  <c r="AH28" i="79" s="1"/>
  <c r="AD28" i="79"/>
  <c r="AB28" i="79"/>
  <c r="Z28" i="79"/>
  <c r="X28" i="79"/>
  <c r="V28" i="79"/>
  <c r="S28" i="79"/>
  <c r="P28" i="79"/>
  <c r="N28" i="79"/>
  <c r="K28" i="79"/>
  <c r="H28" i="79"/>
  <c r="C28" i="79"/>
  <c r="E28" i="79" s="1"/>
  <c r="AM46" i="79"/>
  <c r="AN46" i="79" s="1"/>
  <c r="AJ46" i="79"/>
  <c r="AK46" i="79" s="1"/>
  <c r="AG46" i="79"/>
  <c r="AH46" i="79" s="1"/>
  <c r="AD46" i="79"/>
  <c r="AB46" i="79"/>
  <c r="Z46" i="79"/>
  <c r="X46" i="79"/>
  <c r="V46" i="79"/>
  <c r="S46" i="79"/>
  <c r="P46" i="79"/>
  <c r="N46" i="79"/>
  <c r="K46" i="79"/>
  <c r="H46" i="79"/>
  <c r="C46" i="79"/>
  <c r="E46" i="79" s="1"/>
  <c r="AM27" i="79"/>
  <c r="AN27" i="79" s="1"/>
  <c r="AJ27" i="79"/>
  <c r="AK27" i="79" s="1"/>
  <c r="AG27" i="79"/>
  <c r="AH27" i="79" s="1"/>
  <c r="AD27" i="79"/>
  <c r="AB27" i="79"/>
  <c r="Z27" i="79"/>
  <c r="X27" i="79"/>
  <c r="V27" i="79"/>
  <c r="S27" i="79"/>
  <c r="P27" i="79"/>
  <c r="N27" i="79"/>
  <c r="K27" i="79"/>
  <c r="H27" i="79"/>
  <c r="C27" i="79"/>
  <c r="E27" i="79" s="1"/>
  <c r="AM26" i="79"/>
  <c r="AN26" i="79" s="1"/>
  <c r="AJ26" i="79"/>
  <c r="AK26" i="79" s="1"/>
  <c r="AG26" i="79"/>
  <c r="AH26" i="79" s="1"/>
  <c r="AD26" i="79"/>
  <c r="AB26" i="79"/>
  <c r="Z26" i="79"/>
  <c r="X26" i="79"/>
  <c r="V26" i="79"/>
  <c r="S26" i="79"/>
  <c r="P26" i="79"/>
  <c r="N26" i="79"/>
  <c r="K26" i="79"/>
  <c r="H26" i="79"/>
  <c r="E26" i="79"/>
  <c r="AM25" i="79"/>
  <c r="AN25" i="79" s="1"/>
  <c r="AJ25" i="79"/>
  <c r="AK25" i="79" s="1"/>
  <c r="AG25" i="79"/>
  <c r="AH25" i="79" s="1"/>
  <c r="AD25" i="79"/>
  <c r="AB25" i="79"/>
  <c r="Z25" i="79"/>
  <c r="X25" i="79"/>
  <c r="V25" i="79"/>
  <c r="S25" i="79"/>
  <c r="P25" i="79"/>
  <c r="N25" i="79"/>
  <c r="K25" i="79"/>
  <c r="H25" i="79"/>
  <c r="E25" i="79"/>
  <c r="AM8" i="79"/>
  <c r="AN8" i="79" s="1"/>
  <c r="AJ8" i="79"/>
  <c r="AK8" i="79" s="1"/>
  <c r="AG8" i="79"/>
  <c r="AH8" i="79" s="1"/>
  <c r="AD8" i="79"/>
  <c r="AB8" i="79"/>
  <c r="Z8" i="79"/>
  <c r="X8" i="79"/>
  <c r="V8" i="79"/>
  <c r="S8" i="79"/>
  <c r="P8" i="79"/>
  <c r="N8" i="79"/>
  <c r="K8" i="79"/>
  <c r="H8" i="79"/>
  <c r="E8" i="79"/>
  <c r="AM24" i="79"/>
  <c r="AN24" i="79" s="1"/>
  <c r="AJ24" i="79"/>
  <c r="AK24" i="79" s="1"/>
  <c r="AG24" i="79"/>
  <c r="AH24" i="79" s="1"/>
  <c r="AD24" i="79"/>
  <c r="AB24" i="79"/>
  <c r="Z24" i="79"/>
  <c r="X24" i="79"/>
  <c r="V24" i="79"/>
  <c r="S24" i="79"/>
  <c r="P24" i="79"/>
  <c r="N24" i="79"/>
  <c r="K24" i="79"/>
  <c r="H24" i="79"/>
  <c r="E24" i="79"/>
  <c r="AM23" i="79"/>
  <c r="AN23" i="79" s="1"/>
  <c r="AJ23" i="79"/>
  <c r="AK23" i="79" s="1"/>
  <c r="AG23" i="79"/>
  <c r="AH23" i="79" s="1"/>
  <c r="AD23" i="79"/>
  <c r="AB23" i="79"/>
  <c r="Z23" i="79"/>
  <c r="X23" i="79"/>
  <c r="V23" i="79"/>
  <c r="S23" i="79"/>
  <c r="P23" i="79"/>
  <c r="N23" i="79"/>
  <c r="K23" i="79"/>
  <c r="H23" i="79"/>
  <c r="E23" i="79"/>
  <c r="AN7" i="79"/>
  <c r="AM7" i="79"/>
  <c r="AK7" i="79"/>
  <c r="AJ7" i="79"/>
  <c r="AH7" i="79"/>
  <c r="AO7" i="79" s="1"/>
  <c r="AG7" i="79"/>
  <c r="AD7" i="79"/>
  <c r="AB7" i="79"/>
  <c r="Z7" i="79"/>
  <c r="X7" i="79"/>
  <c r="V7" i="79"/>
  <c r="S7" i="79"/>
  <c r="P7" i="79"/>
  <c r="N7" i="79"/>
  <c r="K7" i="79"/>
  <c r="H7" i="79"/>
  <c r="E7" i="79"/>
  <c r="T7" i="79" s="1"/>
  <c r="C7" i="79"/>
  <c r="AN22" i="79"/>
  <c r="AM22" i="79"/>
  <c r="AK22" i="79"/>
  <c r="AJ22" i="79"/>
  <c r="AH22" i="79"/>
  <c r="AO22" i="79" s="1"/>
  <c r="AG22" i="79"/>
  <c r="AD22" i="79"/>
  <c r="AB22" i="79"/>
  <c r="Z22" i="79"/>
  <c r="X22" i="79"/>
  <c r="V22" i="79"/>
  <c r="S22" i="79"/>
  <c r="P22" i="79"/>
  <c r="N22" i="79"/>
  <c r="K22" i="79"/>
  <c r="H22" i="79"/>
  <c r="E22" i="79"/>
  <c r="T22" i="79" s="1"/>
  <c r="AM45" i="79"/>
  <c r="AN45" i="79" s="1"/>
  <c r="AJ45" i="79"/>
  <c r="AK45" i="79" s="1"/>
  <c r="AG45" i="79"/>
  <c r="AH45" i="79" s="1"/>
  <c r="AD45" i="79"/>
  <c r="AB45" i="79"/>
  <c r="Z45" i="79"/>
  <c r="X45" i="79"/>
  <c r="V45" i="79"/>
  <c r="AE45" i="79" s="1"/>
  <c r="S45" i="79"/>
  <c r="P45" i="79"/>
  <c r="N45" i="79"/>
  <c r="K45" i="79"/>
  <c r="H45" i="79"/>
  <c r="E45" i="79"/>
  <c r="T45" i="79" s="1"/>
  <c r="AM21" i="79"/>
  <c r="AN21" i="79" s="1"/>
  <c r="AJ21" i="79"/>
  <c r="AK21" i="79" s="1"/>
  <c r="AG21" i="79"/>
  <c r="AH21" i="79" s="1"/>
  <c r="AD21" i="79"/>
  <c r="AB21" i="79"/>
  <c r="Z21" i="79"/>
  <c r="X21" i="79"/>
  <c r="V21" i="79"/>
  <c r="S21" i="79"/>
  <c r="P21" i="79"/>
  <c r="N21" i="79"/>
  <c r="K21" i="79"/>
  <c r="H21" i="79"/>
  <c r="E21" i="79"/>
  <c r="AM6" i="79"/>
  <c r="AN6" i="79" s="1"/>
  <c r="AJ6" i="79"/>
  <c r="AK6" i="79" s="1"/>
  <c r="AG6" i="79"/>
  <c r="AH6" i="79" s="1"/>
  <c r="AD6" i="79"/>
  <c r="AB6" i="79"/>
  <c r="Z6" i="79"/>
  <c r="X6" i="79"/>
  <c r="V6" i="79"/>
  <c r="S6" i="79"/>
  <c r="P6" i="79"/>
  <c r="N6" i="79"/>
  <c r="K6" i="79"/>
  <c r="H6" i="79"/>
  <c r="E6" i="79"/>
  <c r="AM20" i="79"/>
  <c r="AN20" i="79" s="1"/>
  <c r="AJ20" i="79"/>
  <c r="AK20" i="79" s="1"/>
  <c r="AG20" i="79"/>
  <c r="AH20" i="79" s="1"/>
  <c r="AD20" i="79"/>
  <c r="AB20" i="79"/>
  <c r="Z20" i="79"/>
  <c r="X20" i="79"/>
  <c r="V20" i="79"/>
  <c r="S20" i="79"/>
  <c r="P20" i="79"/>
  <c r="N20" i="79"/>
  <c r="K20" i="79"/>
  <c r="H20" i="79"/>
  <c r="C20" i="79"/>
  <c r="E20" i="79" s="1"/>
  <c r="AM19" i="79"/>
  <c r="AN19" i="79" s="1"/>
  <c r="AJ19" i="79"/>
  <c r="AK19" i="79" s="1"/>
  <c r="AG19" i="79"/>
  <c r="AH19" i="79" s="1"/>
  <c r="AD19" i="79"/>
  <c r="AB19" i="79"/>
  <c r="Z19" i="79"/>
  <c r="X19" i="79"/>
  <c r="V19" i="79"/>
  <c r="S19" i="79"/>
  <c r="P19" i="79"/>
  <c r="N19" i="79"/>
  <c r="K19" i="79"/>
  <c r="H19" i="79"/>
  <c r="E19" i="79"/>
  <c r="AM5" i="79"/>
  <c r="AN5" i="79" s="1"/>
  <c r="AJ5" i="79"/>
  <c r="AK5" i="79" s="1"/>
  <c r="AG5" i="79"/>
  <c r="AH5" i="79" s="1"/>
  <c r="AD5" i="79"/>
  <c r="AB5" i="79"/>
  <c r="Z5" i="79"/>
  <c r="X5" i="79"/>
  <c r="V5" i="79"/>
  <c r="S5" i="79"/>
  <c r="P5" i="79"/>
  <c r="N5" i="79"/>
  <c r="K5" i="79"/>
  <c r="H5" i="79"/>
  <c r="E5" i="79"/>
  <c r="A5" i="79"/>
  <c r="AM18" i="79"/>
  <c r="AN18" i="79" s="1"/>
  <c r="AJ18" i="79"/>
  <c r="AK18" i="79" s="1"/>
  <c r="AG18" i="79"/>
  <c r="AH18" i="79" s="1"/>
  <c r="AD18" i="79"/>
  <c r="AB18" i="79"/>
  <c r="Z18" i="79"/>
  <c r="X18" i="79"/>
  <c r="V18" i="79"/>
  <c r="S18" i="79"/>
  <c r="P18" i="79"/>
  <c r="N18" i="79"/>
  <c r="K18" i="79"/>
  <c r="H18" i="79"/>
  <c r="E18" i="79"/>
  <c r="A18" i="79"/>
  <c r="AM17" i="79"/>
  <c r="AN17" i="79" s="1"/>
  <c r="AJ17" i="79"/>
  <c r="AK17" i="79" s="1"/>
  <c r="AG17" i="79"/>
  <c r="AH17" i="79" s="1"/>
  <c r="AD17" i="79"/>
  <c r="AB17" i="79"/>
  <c r="Z17" i="79"/>
  <c r="X17" i="79"/>
  <c r="V17" i="79"/>
  <c r="S17" i="79"/>
  <c r="P17" i="79"/>
  <c r="N17" i="79"/>
  <c r="K17" i="79"/>
  <c r="H17" i="79"/>
  <c r="E17" i="79"/>
  <c r="AO50" i="79" l="1"/>
  <c r="AO77" i="79"/>
  <c r="T10" i="79"/>
  <c r="AE10" i="79"/>
  <c r="T89" i="79"/>
  <c r="AE89" i="79"/>
  <c r="T77" i="79"/>
  <c r="AE11" i="79"/>
  <c r="AO11" i="79"/>
  <c r="AE78" i="79"/>
  <c r="T30" i="79"/>
  <c r="T80" i="79"/>
  <c r="AE80" i="79"/>
  <c r="T49" i="79"/>
  <c r="AE49" i="79"/>
  <c r="T50" i="79"/>
  <c r="AO33" i="79"/>
  <c r="AE12" i="79"/>
  <c r="AO74" i="79"/>
  <c r="AO43" i="79"/>
  <c r="T18" i="79"/>
  <c r="AO19" i="79"/>
  <c r="AO20" i="79"/>
  <c r="AO48" i="79"/>
  <c r="AE79" i="79"/>
  <c r="AO79" i="79"/>
  <c r="AE44" i="79"/>
  <c r="AE24" i="79"/>
  <c r="AO24" i="79"/>
  <c r="AO12" i="79"/>
  <c r="T84" i="79"/>
  <c r="AE65" i="79"/>
  <c r="AO65" i="79"/>
  <c r="AE93" i="79"/>
  <c r="AO93" i="79"/>
  <c r="T39" i="79"/>
  <c r="AE39" i="79"/>
  <c r="T40" i="79"/>
  <c r="AE40" i="79"/>
  <c r="T74" i="79"/>
  <c r="AO75" i="79"/>
  <c r="AE41" i="79"/>
  <c r="AO41" i="79"/>
  <c r="T15" i="79"/>
  <c r="AE15" i="79"/>
  <c r="T43" i="79"/>
  <c r="AO16" i="79"/>
  <c r="AO95" i="79"/>
  <c r="AO18" i="79"/>
  <c r="T20" i="79"/>
  <c r="AO25" i="79"/>
  <c r="AO52" i="79"/>
  <c r="AO53" i="79"/>
  <c r="AO57" i="79"/>
  <c r="AO58" i="79"/>
  <c r="AO67" i="79"/>
  <c r="T5" i="79"/>
  <c r="AE5" i="79"/>
  <c r="T19" i="79"/>
  <c r="AE21" i="79"/>
  <c r="T8" i="79"/>
  <c r="AE8" i="79"/>
  <c r="T25" i="79"/>
  <c r="AO28" i="79"/>
  <c r="AE9" i="79"/>
  <c r="AE47" i="79"/>
  <c r="T31" i="79"/>
  <c r="AE31" i="79"/>
  <c r="T95" i="79"/>
  <c r="AO91" i="79"/>
  <c r="AE32" i="79"/>
  <c r="T51" i="79"/>
  <c r="AE51" i="79"/>
  <c r="T52" i="79"/>
  <c r="AO54" i="79"/>
  <c r="AE81" i="79"/>
  <c r="T55" i="79"/>
  <c r="AE55" i="79"/>
  <c r="T82" i="79"/>
  <c r="T34" i="79"/>
  <c r="AE34" i="79"/>
  <c r="T83" i="79"/>
  <c r="AE83" i="79"/>
  <c r="T56" i="79"/>
  <c r="T57" i="79"/>
  <c r="AE60" i="79"/>
  <c r="AE35" i="79"/>
  <c r="T66" i="79"/>
  <c r="AE66" i="79"/>
  <c r="T67" i="79"/>
  <c r="AO14" i="79"/>
  <c r="AE92" i="79"/>
  <c r="AE38" i="79"/>
  <c r="AE86" i="79"/>
  <c r="AE94" i="79"/>
  <c r="T42" i="79"/>
  <c r="AE42" i="79"/>
  <c r="T76" i="79"/>
  <c r="T90" i="79"/>
  <c r="AE87" i="79"/>
  <c r="AO21" i="79"/>
  <c r="AO9" i="79"/>
  <c r="AO47" i="79"/>
  <c r="AO32" i="79"/>
  <c r="AO60" i="79"/>
  <c r="AO35" i="79"/>
  <c r="AO92" i="79"/>
  <c r="AO38" i="79"/>
  <c r="AO86" i="79"/>
  <c r="AO94" i="79"/>
  <c r="T17" i="79"/>
  <c r="AE17" i="79"/>
  <c r="AE18" i="79"/>
  <c r="A19" i="79"/>
  <c r="A20" i="79" s="1"/>
  <c r="A6" i="79" s="1"/>
  <c r="A21" i="79" s="1"/>
  <c r="AO5" i="79"/>
  <c r="AE19" i="79"/>
  <c r="AE20" i="79"/>
  <c r="T6" i="79"/>
  <c r="AE6" i="79"/>
  <c r="T21" i="79"/>
  <c r="AP21" i="79" s="1"/>
  <c r="AQ21" i="79" s="1"/>
  <c r="AO45" i="79"/>
  <c r="AE22" i="79"/>
  <c r="AE7" i="79"/>
  <c r="T23" i="79"/>
  <c r="AE23" i="79"/>
  <c r="T24" i="79"/>
  <c r="AP24" i="79" s="1"/>
  <c r="AQ24" i="79" s="1"/>
  <c r="AO8" i="79"/>
  <c r="AE25" i="79"/>
  <c r="T26" i="79"/>
  <c r="AE26" i="79"/>
  <c r="T27" i="79"/>
  <c r="AE27" i="79"/>
  <c r="T46" i="79"/>
  <c r="AE46" i="79"/>
  <c r="T28" i="79"/>
  <c r="AE28" i="79"/>
  <c r="T9" i="79"/>
  <c r="AO10" i="79"/>
  <c r="AP10" i="79" s="1"/>
  <c r="AQ10" i="79" s="1"/>
  <c r="AO89" i="79"/>
  <c r="AP89" i="79" s="1"/>
  <c r="AQ89" i="79" s="1"/>
  <c r="AE77" i="79"/>
  <c r="T29" i="79"/>
  <c r="AE29" i="79"/>
  <c r="AO29" i="79"/>
  <c r="T11" i="79"/>
  <c r="AP11" i="79" s="1"/>
  <c r="AQ11" i="79" s="1"/>
  <c r="T47" i="79"/>
  <c r="AP47" i="79" s="1"/>
  <c r="AQ47" i="79" s="1"/>
  <c r="T78" i="79"/>
  <c r="AE30" i="79"/>
  <c r="AP30" i="79" s="1"/>
  <c r="AQ30" i="79" s="1"/>
  <c r="T48" i="79"/>
  <c r="AE48" i="79"/>
  <c r="T79" i="79"/>
  <c r="AE95" i="79"/>
  <c r="AP95" i="79" s="1"/>
  <c r="AQ95" i="79" s="1"/>
  <c r="T91" i="79"/>
  <c r="AE91" i="79"/>
  <c r="T32" i="79"/>
  <c r="AE50" i="79"/>
  <c r="AP50" i="79" s="1"/>
  <c r="AQ50" i="79" s="1"/>
  <c r="T33" i="79"/>
  <c r="AE33" i="79"/>
  <c r="T12" i="79"/>
  <c r="AO51" i="79"/>
  <c r="AP51" i="79" s="1"/>
  <c r="AQ51" i="79" s="1"/>
  <c r="AE52" i="79"/>
  <c r="AP52" i="79" s="1"/>
  <c r="AQ52" i="79" s="1"/>
  <c r="AE53" i="79"/>
  <c r="T54" i="79"/>
  <c r="AE54" i="79"/>
  <c r="T81" i="79"/>
  <c r="AO55" i="79"/>
  <c r="AP55" i="79" s="1"/>
  <c r="AQ55" i="79" s="1"/>
  <c r="AE82" i="79"/>
  <c r="AO82" i="79"/>
  <c r="AO87" i="79"/>
  <c r="AO76" i="79"/>
  <c r="AE90" i="79"/>
  <c r="AP90" i="79" s="1"/>
  <c r="AQ90" i="79" s="1"/>
  <c r="AO83" i="79"/>
  <c r="AP83" i="79" s="1"/>
  <c r="AQ83" i="79" s="1"/>
  <c r="AE56" i="79"/>
  <c r="AE84" i="79"/>
  <c r="AE57" i="79"/>
  <c r="AE58" i="79"/>
  <c r="T59" i="79"/>
  <c r="AE59" i="79"/>
  <c r="T13" i="79"/>
  <c r="AE13" i="79"/>
  <c r="T60" i="79"/>
  <c r="AP60" i="79" s="1"/>
  <c r="AQ60" i="79" s="1"/>
  <c r="AO61" i="79"/>
  <c r="AE62" i="79"/>
  <c r="T63" i="79"/>
  <c r="AE63" i="79"/>
  <c r="AO63" i="79"/>
  <c r="T64" i="79"/>
  <c r="AP64" i="79" s="1"/>
  <c r="AQ64" i="79" s="1"/>
  <c r="T35" i="79"/>
  <c r="AP35" i="79" s="1"/>
  <c r="AQ35" i="79" s="1"/>
  <c r="T65" i="79"/>
  <c r="AE67" i="79"/>
  <c r="AP67" i="79" s="1"/>
  <c r="AQ67" i="79" s="1"/>
  <c r="T14" i="79"/>
  <c r="AE14" i="79"/>
  <c r="T92" i="79"/>
  <c r="AE69" i="79"/>
  <c r="AP69" i="79" s="1"/>
  <c r="AQ69" i="79" s="1"/>
  <c r="T36" i="79"/>
  <c r="AE36" i="79"/>
  <c r="T37" i="79"/>
  <c r="T38" i="79"/>
  <c r="AE72" i="79"/>
  <c r="AP72" i="79" s="1"/>
  <c r="AQ72" i="79" s="1"/>
  <c r="AE85" i="79"/>
  <c r="T73" i="79"/>
  <c r="AP73" i="79" s="1"/>
  <c r="AQ73" i="79" s="1"/>
  <c r="T86" i="79"/>
  <c r="T93" i="79"/>
  <c r="T94" i="79"/>
  <c r="AE74" i="79"/>
  <c r="AP74" i="79" s="1"/>
  <c r="AQ74" i="79" s="1"/>
  <c r="T75" i="79"/>
  <c r="AE75" i="79"/>
  <c r="T41" i="79"/>
  <c r="AE76" i="79"/>
  <c r="AP76" i="79" s="1"/>
  <c r="AQ76" i="79" s="1"/>
  <c r="AE43" i="79"/>
  <c r="AP43" i="79" s="1"/>
  <c r="AQ43" i="79" s="1"/>
  <c r="T16" i="79"/>
  <c r="AE16" i="79"/>
  <c r="T87" i="79"/>
  <c r="AP9" i="79"/>
  <c r="AQ9" i="79" s="1"/>
  <c r="AO17" i="79"/>
  <c r="AP17" i="79" s="1"/>
  <c r="AQ17" i="79" s="1"/>
  <c r="AP18" i="79"/>
  <c r="AQ18" i="79" s="1"/>
  <c r="AP5" i="79"/>
  <c r="AQ5" i="79" s="1"/>
  <c r="AP19" i="79"/>
  <c r="AQ19" i="79" s="1"/>
  <c r="AP20" i="79"/>
  <c r="AQ20" i="79" s="1"/>
  <c r="AO6" i="79"/>
  <c r="AP6" i="79" s="1"/>
  <c r="AQ6" i="79" s="1"/>
  <c r="AP45" i="79"/>
  <c r="AQ45" i="79" s="1"/>
  <c r="AP22" i="79"/>
  <c r="AQ22" i="79" s="1"/>
  <c r="AP7" i="79"/>
  <c r="AQ7" i="79" s="1"/>
  <c r="AO23" i="79"/>
  <c r="AP23" i="79" s="1"/>
  <c r="AQ23" i="79" s="1"/>
  <c r="AP8" i="79"/>
  <c r="AQ8" i="79" s="1"/>
  <c r="AP25" i="79"/>
  <c r="AQ25" i="79" s="1"/>
  <c r="AO26" i="79"/>
  <c r="AP26" i="79" s="1"/>
  <c r="AQ26" i="79" s="1"/>
  <c r="AO27" i="79"/>
  <c r="AP27" i="79" s="1"/>
  <c r="AQ27" i="79" s="1"/>
  <c r="AO46" i="79"/>
  <c r="AP46" i="79" s="1"/>
  <c r="AQ46" i="79" s="1"/>
  <c r="AP77" i="79"/>
  <c r="AQ77" i="79" s="1"/>
  <c r="AP29" i="79"/>
  <c r="AQ29" i="79" s="1"/>
  <c r="AO78" i="79"/>
  <c r="AP78" i="79" s="1"/>
  <c r="AQ78" i="79" s="1"/>
  <c r="AP48" i="79"/>
  <c r="AQ48" i="79" s="1"/>
  <c r="AP79" i="79"/>
  <c r="AQ79" i="79" s="1"/>
  <c r="AO31" i="79"/>
  <c r="AP91" i="79"/>
  <c r="AQ91" i="79" s="1"/>
  <c r="AP32" i="79"/>
  <c r="AQ32" i="79" s="1"/>
  <c r="AO80" i="79"/>
  <c r="AO49" i="79"/>
  <c r="AP33" i="79"/>
  <c r="AQ33" i="79" s="1"/>
  <c r="AP12" i="79"/>
  <c r="AQ12" i="79" s="1"/>
  <c r="AO81" i="79"/>
  <c r="AP81" i="79" s="1"/>
  <c r="AQ81" i="79" s="1"/>
  <c r="AP56" i="79"/>
  <c r="AQ56" i="79" s="1"/>
  <c r="AP84" i="79"/>
  <c r="AQ84" i="79" s="1"/>
  <c r="AP57" i="79"/>
  <c r="AQ57" i="79" s="1"/>
  <c r="AP58" i="79"/>
  <c r="AQ58" i="79" s="1"/>
  <c r="AO59" i="79"/>
  <c r="AO13" i="79"/>
  <c r="AP61" i="79"/>
  <c r="AQ61" i="79" s="1"/>
  <c r="AP62" i="79"/>
  <c r="AQ62" i="79" s="1"/>
  <c r="AP31" i="79"/>
  <c r="AQ31" i="79" s="1"/>
  <c r="AP80" i="79"/>
  <c r="AQ80" i="79" s="1"/>
  <c r="AP49" i="79"/>
  <c r="AQ49" i="79" s="1"/>
  <c r="AP53" i="79"/>
  <c r="AQ53" i="79" s="1"/>
  <c r="AP82" i="79"/>
  <c r="AQ82" i="79" s="1"/>
  <c r="AO34" i="79"/>
  <c r="AP34" i="79" s="1"/>
  <c r="AQ34" i="79" s="1"/>
  <c r="AP59" i="79"/>
  <c r="AQ59" i="79" s="1"/>
  <c r="AP13" i="79"/>
  <c r="AQ13" i="79" s="1"/>
  <c r="AP65" i="79"/>
  <c r="AQ65" i="79" s="1"/>
  <c r="AP85" i="79"/>
  <c r="AQ85" i="79" s="1"/>
  <c r="AP63" i="79"/>
  <c r="AQ63" i="79" s="1"/>
  <c r="AO66" i="79"/>
  <c r="AP66" i="79" s="1"/>
  <c r="AQ66" i="79" s="1"/>
  <c r="AP14" i="79"/>
  <c r="AQ14" i="79" s="1"/>
  <c r="AP92" i="79"/>
  <c r="AQ92" i="79" s="1"/>
  <c r="AO68" i="79"/>
  <c r="AP68" i="79" s="1"/>
  <c r="AQ68" i="79" s="1"/>
  <c r="AP36" i="79"/>
  <c r="AQ36" i="79" s="1"/>
  <c r="AP37" i="79"/>
  <c r="AQ37" i="79" s="1"/>
  <c r="AP38" i="79"/>
  <c r="AQ38" i="79" s="1"/>
  <c r="AO70" i="79"/>
  <c r="AP70" i="79" s="1"/>
  <c r="AQ70" i="79" s="1"/>
  <c r="AO71" i="79"/>
  <c r="AP71" i="79" s="1"/>
  <c r="AQ71" i="79" s="1"/>
  <c r="AP86" i="79"/>
  <c r="AQ86" i="79" s="1"/>
  <c r="AP93" i="79"/>
  <c r="AQ93" i="79" s="1"/>
  <c r="AP94" i="79"/>
  <c r="AQ94" i="79" s="1"/>
  <c r="AO39" i="79"/>
  <c r="AP39" i="79" s="1"/>
  <c r="AQ39" i="79" s="1"/>
  <c r="AO40" i="79"/>
  <c r="AP40" i="79" s="1"/>
  <c r="AQ40" i="79" s="1"/>
  <c r="AP75" i="79"/>
  <c r="AQ75" i="79" s="1"/>
  <c r="AP41" i="79"/>
  <c r="AQ41" i="79" s="1"/>
  <c r="AO42" i="79"/>
  <c r="AP42" i="79" s="1"/>
  <c r="AQ42" i="79" s="1"/>
  <c r="AO15" i="79"/>
  <c r="AP15" i="79" s="1"/>
  <c r="AQ15" i="79" s="1"/>
  <c r="AP16" i="79"/>
  <c r="AQ16" i="79" s="1"/>
  <c r="AP87" i="79"/>
  <c r="AQ87" i="79" s="1"/>
  <c r="AO88" i="79"/>
  <c r="AP88" i="79" s="1"/>
  <c r="AQ88" i="79" s="1"/>
  <c r="AO44" i="79"/>
  <c r="AP44" i="79" s="1"/>
  <c r="AQ44" i="79" s="1"/>
  <c r="AP28" i="79" l="1"/>
  <c r="AQ28" i="79" s="1"/>
  <c r="AP54" i="79"/>
  <c r="AQ54" i="79" s="1"/>
  <c r="A22" i="79" l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A45" i="79" s="1"/>
  <c r="A46" i="79" s="1"/>
  <c r="A47" i="79" s="1"/>
  <c r="A48" i="79" s="1"/>
  <c r="A49" i="79" s="1"/>
  <c r="A50" i="79" s="1"/>
  <c r="A51" i="79" s="1"/>
  <c r="A52" i="79" s="1"/>
  <c r="A53" i="79" s="1"/>
  <c r="A54" i="79" s="1"/>
  <c r="A55" i="79" s="1"/>
  <c r="A56" i="79" s="1"/>
  <c r="A57" i="79" s="1"/>
  <c r="A58" i="79" s="1"/>
  <c r="A59" i="79" s="1"/>
  <c r="A60" i="79" s="1"/>
  <c r="A61" i="79" s="1"/>
  <c r="A62" i="79" s="1"/>
  <c r="A63" i="79" s="1"/>
  <c r="A64" i="79" s="1"/>
  <c r="A65" i="79" s="1"/>
  <c r="A66" i="79" s="1"/>
  <c r="A67" i="79" s="1"/>
  <c r="A68" i="79" s="1"/>
  <c r="A69" i="79" s="1"/>
  <c r="A70" i="79" s="1"/>
  <c r="A71" i="79" s="1"/>
  <c r="A72" i="79" s="1"/>
  <c r="A73" i="79" s="1"/>
  <c r="A74" i="79" s="1"/>
  <c r="A75" i="79" s="1"/>
  <c r="A76" i="79" s="1"/>
  <c r="A77" i="79" s="1"/>
  <c r="A78" i="79" s="1"/>
  <c r="A79" i="79" s="1"/>
  <c r="A80" i="79" s="1"/>
  <c r="A81" i="79" s="1"/>
  <c r="A82" i="79" s="1"/>
  <c r="A83" i="79" s="1"/>
  <c r="A84" i="79" s="1"/>
  <c r="A85" i="79" s="1"/>
  <c r="A86" i="79" s="1"/>
  <c r="A87" i="79" s="1"/>
  <c r="A88" i="79" s="1"/>
  <c r="A89" i="79" s="1"/>
  <c r="A7" i="79"/>
  <c r="A8" i="79"/>
  <c r="A9" i="79" s="1"/>
  <c r="A10" i="79" s="1"/>
  <c r="A11" i="79" s="1"/>
  <c r="A12" i="79" s="1"/>
  <c r="A13" i="79" s="1"/>
  <c r="A14" i="79" s="1"/>
  <c r="A15" i="79" s="1"/>
  <c r="A16" i="79" s="1"/>
  <c r="A91" i="79"/>
  <c r="A92" i="79" s="1"/>
  <c r="A93" i="79" s="1"/>
  <c r="A94" i="79" s="1"/>
  <c r="A95" i="79" s="1"/>
</calcChain>
</file>

<file path=xl/sharedStrings.xml><?xml version="1.0" encoding="utf-8"?>
<sst xmlns="http://schemas.openxmlformats.org/spreadsheetml/2006/main" count="597" uniqueCount="157">
  <si>
    <t>% учеников, у которых введен хотя бы один родитель</t>
  </si>
  <si>
    <t>Кол-во КТП</t>
  </si>
  <si>
    <t>Кол-во уроков в недельном расписании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</si>
  <si>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</si>
  <si>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</si>
  <si>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</si>
  <si>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</si>
  <si>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</si>
  <si>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</si>
  <si>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</si>
  <si>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</si>
  <si>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</si>
  <si>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</si>
  <si>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</si>
  <si>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</si>
  <si>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</si>
  <si>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</si>
  <si>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</si>
  <si>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</si>
  <si>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</si>
  <si>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</si>
  <si>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</si>
  <si>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</si>
  <si>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</si>
  <si>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</si>
  <si>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</si>
  <si>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</si>
  <si>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</si>
  <si>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</si>
  <si>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</si>
  <si>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</si>
  <si>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</si>
  <si>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</si>
  <si>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</si>
  <si>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</si>
  <si>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</si>
  <si>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</si>
  <si>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</si>
  <si>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</si>
  <si>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</si>
  <si>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</si>
  <si>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</si>
  <si>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</si>
  <si>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</si>
  <si>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</si>
  <si>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</si>
  <si>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</si>
  <si>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</si>
  <si>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</si>
  <si>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</si>
  <si>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</si>
  <si>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</si>
  <si>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</si>
  <si>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</si>
  <si>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</si>
  <si>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</si>
  <si>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</si>
  <si>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</si>
  <si>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</si>
  <si>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</si>
  <si>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</si>
  <si>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</si>
  <si>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</si>
  <si>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</si>
  <si>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</si>
  <si>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</si>
  <si>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</si>
  <si>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</si>
  <si>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</si>
  <si>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</si>
  <si>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</si>
  <si>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</si>
  <si>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</si>
  <si>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</si>
  <si>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</si>
  <si>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</si>
  <si>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</si>
  <si>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</si>
  <si>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</si>
  <si>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</si>
  <si>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</si>
  <si>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</si>
  <si>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</si>
  <si>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</si>
  <si>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</si>
  <si>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</si>
  <si>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</si>
  <si>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</si>
  <si>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</si>
  <si>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</si>
  <si>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</si>
  <si>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</si>
  <si>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</si>
  <si>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</si>
  <si>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</si>
  <si>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</si>
  <si>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</si>
  <si>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</si>
  <si>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</si>
  <si>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</si>
  <si>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</si>
  <si>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</si>
  <si>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</si>
  <si>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</si>
  <si>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</si>
  <si>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</si>
  <si>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</si>
  <si>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</si>
  <si>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</si>
  <si>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</si>
  <si>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</si>
  <si>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</si>
  <si>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</si>
  <si>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</si>
  <si>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</si>
  <si>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</si>
  <si>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</si>
  <si>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</si>
  <si>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</si>
  <si>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</si>
  <si>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</si>
  <si>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</si>
  <si>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</si>
  <si>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</si>
  <si>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</si>
  <si>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</si>
  <si>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Начальная школа</t>
  </si>
  <si>
    <t>Отчёт по ведению электронных журналов</t>
  </si>
  <si>
    <r>
      <t>Управление:</t>
    </r>
    <r>
      <rPr>
        <sz val="8"/>
        <color rgb="FF000000"/>
        <rFont val="Open Sans"/>
        <family val="2"/>
        <charset val="204"/>
      </rPr>
      <t xml:space="preserve"> УО г. Краснодар</t>
    </r>
  </si>
  <si>
    <r>
      <t>Учебный год:</t>
    </r>
    <r>
      <rPr>
        <sz val="8"/>
        <color rgb="FF000000"/>
        <rFont val="Open Sans"/>
        <family val="2"/>
        <charset val="204"/>
      </rPr>
      <t xml:space="preserve"> 2017/2018</t>
    </r>
  </si>
  <si>
    <r>
      <t>Тип организаций:</t>
    </r>
    <r>
      <rPr>
        <sz val="8"/>
        <color rgb="FF000000"/>
        <rFont val="Open Sans"/>
        <family val="2"/>
        <charset val="204"/>
      </rPr>
      <t xml:space="preserve"> Общеобразовательное</t>
    </r>
  </si>
  <si>
    <r>
      <t>Период:</t>
    </r>
    <r>
      <rPr>
        <sz val="8"/>
        <color rgb="FF000000"/>
        <rFont val="Open Sans"/>
        <family val="2"/>
        <charset val="204"/>
      </rPr>
      <t xml:space="preserve"> 24.04.2018 - 24.05.2018</t>
    </r>
  </si>
  <si>
    <t>№ п/п</t>
  </si>
  <si>
    <t>Управление</t>
  </si>
  <si>
    <t>ООО</t>
  </si>
  <si>
    <t>Кол-во учителей</t>
  </si>
  <si>
    <t>Кол-во учащихся</t>
  </si>
  <si>
    <t>Кол-во классов</t>
  </si>
  <si>
    <t>Кол-во родителей</t>
  </si>
  <si>
    <t>% учащихся, у которых введён хотя бы один родитель</t>
  </si>
  <si>
    <t>% выставлен- ных итоговых оценок за периоды</t>
  </si>
  <si>
    <t>% выставлен- ных годовых оценок</t>
  </si>
  <si>
    <t>Количество оценок</t>
  </si>
  <si>
    <t>Количество пропусков</t>
  </si>
  <si>
    <t>% заполнен- ных тем уроков за проведенный период</t>
  </si>
  <si>
    <t>Количество внешних обращений к системе родителей</t>
  </si>
  <si>
    <t>Количество внешних обращений к системе учащихся</t>
  </si>
  <si>
    <t>Количество внешних обращений к системе сотрудников</t>
  </si>
  <si>
    <t>УО г. Краснодар</t>
  </si>
  <si>
    <t>-</t>
  </si>
  <si>
    <t>МАОУ гимназия №25</t>
  </si>
  <si>
    <t>МАОУ лицей №48</t>
  </si>
  <si>
    <t>МКОУ О(С)ОШ № 3</t>
  </si>
  <si>
    <t>Состояние на 25.05.2018 13:34:58</t>
  </si>
  <si>
    <r>
      <t xml:space="preserve">© </t>
    </r>
    <r>
      <rPr>
        <i/>
        <sz val="8"/>
        <color rgb="FF000000"/>
        <rFont val="Open Sans"/>
        <family val="2"/>
        <charset val="204"/>
      </rPr>
      <t>Сетевой Город. Образование</t>
    </r>
    <r>
      <rPr>
        <sz val="8"/>
        <color rgb="FF000000"/>
        <rFont val="Open Sans"/>
        <family val="2"/>
        <charset val="204"/>
      </rPr>
      <t xml:space="preserve"> 4.15.40755.21</t>
    </r>
  </si>
  <si>
    <t>Таблица мониторинга электронных журналов и дневников за период с 24 апреля по 24 мая  2017/2018 учебного года</t>
  </si>
  <si>
    <t>по состоянию на 25 мая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</si>
</sst>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1"/>
      <color rgb="FF000000"/>
      <name val="Open Sans"/>
      <family val="2"/>
      <charset val="204"/>
    </font>
    <font>
      <b/>
      <sz val="18"/>
      <color rgb="FF0066AA"/>
      <name val="Open Sans"/>
      <family val="2"/>
      <charset val="204"/>
    </font>
    <font>
      <b/>
      <sz val="8"/>
      <color rgb="FF000000"/>
      <name val="Open Sans"/>
      <family val="2"/>
      <charset val="204"/>
    </font>
    <font>
      <sz val="8"/>
      <color rgb="FF000000"/>
      <name val="Open Sans"/>
      <family val="2"/>
      <charset val="204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i/>
      <sz val="8"/>
      <color rgb="FF000000"/>
      <name val="Open Sans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2">
    <xf numFmtId="0" fontId="0" fillId="0" borderId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10" applyNumberFormat="0" applyAlignment="0" applyProtection="0"/>
    <xf numFmtId="0" fontId="17" fillId="26" borderId="10" applyNumberFormat="0" applyAlignment="0" applyProtection="0"/>
    <xf numFmtId="0" fontId="18" fillId="27" borderId="11" applyNumberFormat="0" applyAlignment="0" applyProtection="0"/>
    <xf numFmtId="0" fontId="19" fillId="27" borderId="11" applyNumberFormat="0" applyAlignment="0" applyProtection="0"/>
    <xf numFmtId="0" fontId="20" fillId="27" borderId="10" applyNumberFormat="0" applyAlignment="0" applyProtection="0"/>
    <xf numFmtId="0" fontId="21" fillId="27" borderId="10" applyNumberFormat="0" applyAlignment="0" applyProtection="0"/>
    <xf numFmtId="0" fontId="22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28" borderId="16" applyNumberFormat="0" applyAlignment="0" applyProtection="0"/>
    <xf numFmtId="0" fontId="31" fillId="28" borderId="16" applyNumberFormat="0" applyAlignment="0" applyProtection="0"/>
    <xf numFmtId="0" fontId="32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2" fillId="0" borderId="0"/>
    <xf numFmtId="0" fontId="13" fillId="0" borderId="0"/>
    <xf numFmtId="0" fontId="5" fillId="0" borderId="0"/>
    <xf numFmtId="0" fontId="9" fillId="0" borderId="0"/>
    <xf numFmtId="0" fontId="10" fillId="0" borderId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31" borderId="17" applyNumberFormat="0" applyFont="0" applyAlignment="0" applyProtection="0"/>
    <xf numFmtId="0" fontId="13" fillId="31" borderId="17" applyNumberFormat="0" applyFont="0" applyAlignment="0" applyProtection="0"/>
    <xf numFmtId="0" fontId="39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2" borderId="0" applyNumberFormat="0" applyBorder="0" applyAlignment="0" applyProtection="0"/>
    <xf numFmtId="0" fontId="44" fillId="32" borderId="0" applyNumberFormat="0" applyBorder="0" applyAlignment="0" applyProtection="0"/>
    <xf numFmtId="0" fontId="4" fillId="0" borderId="0"/>
    <xf numFmtId="9" fontId="4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168">
    <xf numFmtId="0" fontId="0" fillId="0" borderId="0" xfId="0"/>
    <xf numFmtId="0" fontId="47" fillId="0" borderId="0" xfId="0" applyFont="1" applyFill="1" applyBorder="1" applyAlignment="1">
      <alignment horizontal="center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1" fontId="49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/>
    <xf numFmtId="0" fontId="50" fillId="0" borderId="0" xfId="0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>
      <alignment horizontal="left" indent="1"/>
    </xf>
    <xf numFmtId="1" fontId="52" fillId="0" borderId="0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right" indent="1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3" fillId="0" borderId="0" xfId="79" applyFont="1" applyFill="1" applyBorder="1" applyAlignment="1" applyProtection="1">
      <alignment horizontal="center" wrapText="1"/>
    </xf>
    <xf numFmtId="0" fontId="55" fillId="0" borderId="0" xfId="0" applyFont="1" applyFill="1" applyBorder="1" applyAlignment="1">
      <alignment horizontal="center"/>
    </xf>
    <xf numFmtId="1" fontId="56" fillId="0" borderId="0" xfId="73" applyNumberFormat="1" applyFont="1" applyFill="1" applyBorder="1" applyAlignment="1">
      <alignment horizontal="center" wrapText="1"/>
    </xf>
    <xf numFmtId="1" fontId="50" fillId="0" borderId="0" xfId="0" applyNumberFormat="1" applyFont="1" applyFill="1" applyBorder="1" applyAlignment="1" applyProtection="1">
      <alignment horizontal="center" wrapText="1"/>
    </xf>
    <xf numFmtId="1" fontId="53" fillId="0" borderId="0" xfId="0" applyNumberFormat="1" applyFont="1" applyFill="1" applyBorder="1" applyAlignment="1">
      <alignment horizontal="center"/>
    </xf>
    <xf numFmtId="166" fontId="50" fillId="0" borderId="0" xfId="95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wrapText="1"/>
    </xf>
    <xf numFmtId="1" fontId="58" fillId="0" borderId="0" xfId="81" applyNumberFormat="1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center" vertical="center"/>
    </xf>
    <xf numFmtId="0" fontId="60" fillId="0" borderId="0" xfId="79" applyFont="1" applyFill="1" applyBorder="1" applyAlignment="1" applyProtection="1">
      <alignment horizontal="center" vertical="center" wrapText="1"/>
    </xf>
    <xf numFmtId="164" fontId="49" fillId="0" borderId="0" xfId="0" applyNumberFormat="1" applyFont="1" applyFill="1" applyBorder="1" applyAlignment="1" applyProtection="1">
      <alignment horizontal="center" vertical="center" wrapText="1"/>
    </xf>
    <xf numFmtId="1" fontId="60" fillId="0" borderId="0" xfId="0" applyNumberFormat="1" applyFont="1" applyFill="1" applyBorder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61" fillId="0" borderId="0" xfId="80" applyFont="1" applyFill="1" applyBorder="1" applyAlignment="1">
      <alignment horizontal="center" vertical="center"/>
    </xf>
    <xf numFmtId="0" fontId="59" fillId="0" borderId="0" xfId="80" applyFont="1" applyFill="1" applyBorder="1" applyAlignment="1">
      <alignment horizontal="center" vertical="center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left"/>
    </xf>
    <xf numFmtId="0" fontId="46" fillId="36" borderId="6" xfId="0" applyFont="1" applyFill="1" applyBorder="1" applyAlignment="1">
      <alignment horizontal="left" vertical="center"/>
    </xf>
    <xf numFmtId="0" fontId="46" fillId="36" borderId="4" xfId="0" applyFont="1" applyFill="1" applyBorder="1" applyAlignment="1">
      <alignment horizontal="left" vertical="center"/>
    </xf>
    <xf numFmtId="0" fontId="50" fillId="36" borderId="20" xfId="0" applyFont="1" applyFill="1" applyBorder="1" applyAlignment="1">
      <alignment horizontal="center" vertical="center"/>
    </xf>
    <xf numFmtId="0" fontId="50" fillId="36" borderId="1" xfId="0" applyFont="1" applyFill="1" applyBorder="1" applyAlignment="1">
      <alignment horizontal="center" vertical="center"/>
    </xf>
    <xf numFmtId="0" fontId="60" fillId="37" borderId="1" xfId="0" applyFont="1" applyFill="1" applyBorder="1" applyAlignment="1">
      <alignment horizontal="center" vertical="center" wrapText="1"/>
    </xf>
    <xf numFmtId="0" fontId="60" fillId="38" borderId="1" xfId="0" applyFont="1" applyFill="1" applyBorder="1" applyAlignment="1">
      <alignment horizontal="center" vertical="center" wrapText="1"/>
    </xf>
    <xf numFmtId="0" fontId="60" fillId="39" borderId="2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horizontal="center"/>
    </xf>
    <xf numFmtId="0" fontId="60" fillId="0" borderId="0" xfId="0" applyNumberFormat="1" applyFont="1" applyFill="1" applyBorder="1" applyAlignment="1">
      <alignment horizontal="center" vertical="center"/>
    </xf>
    <xf numFmtId="0" fontId="62" fillId="0" borderId="0" xfId="0" applyNumberFormat="1" applyFont="1" applyFill="1" applyBorder="1" applyAlignment="1" applyProtection="1">
      <alignment horizontal="left" vertical="center" wrapText="1"/>
    </xf>
    <xf numFmtId="0" fontId="64" fillId="0" borderId="0" xfId="0" applyNumberFormat="1" applyFont="1" applyFill="1" applyBorder="1" applyAlignment="1">
      <alignment horizontal="center" vertical="center"/>
    </xf>
    <xf numFmtId="0" fontId="65" fillId="0" borderId="0" xfId="81" applyNumberFormat="1" applyFont="1" applyFill="1" applyBorder="1" applyAlignment="1">
      <alignment vertical="center"/>
    </xf>
    <xf numFmtId="0" fontId="64" fillId="0" borderId="0" xfId="0" applyNumberFormat="1" applyFont="1" applyFill="1" applyBorder="1"/>
    <xf numFmtId="0" fontId="62" fillId="0" borderId="0" xfId="0" applyNumberFormat="1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1" fontId="51" fillId="0" borderId="0" xfId="0" applyNumberFormat="1" applyFont="1" applyFill="1" applyBorder="1" applyAlignment="1">
      <alignment horizontal="center"/>
    </xf>
    <xf numFmtId="0" fontId="59" fillId="0" borderId="0" xfId="81" applyFont="1" applyFill="1" applyBorder="1" applyAlignment="1">
      <alignment horizontal="center" vertical="center"/>
    </xf>
    <xf numFmtId="1" fontId="59" fillId="0" borderId="0" xfId="81" applyNumberFormat="1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/>
    </xf>
    <xf numFmtId="0" fontId="65" fillId="0" borderId="0" xfId="81" applyFont="1" applyFill="1" applyBorder="1" applyAlignment="1">
      <alignment vertical="center"/>
    </xf>
    <xf numFmtId="1" fontId="68" fillId="0" borderId="0" xfId="0" applyNumberFormat="1" applyFont="1" applyFill="1" applyBorder="1" applyAlignment="1">
      <alignment horizontal="right" indent="1"/>
    </xf>
    <xf numFmtId="165" fontId="60" fillId="0" borderId="0" xfId="0" applyNumberFormat="1" applyFont="1" applyFill="1" applyBorder="1" applyAlignment="1">
      <alignment horizontal="center" vertical="center"/>
    </xf>
    <xf numFmtId="9" fontId="53" fillId="0" borderId="0" xfId="0" applyNumberFormat="1" applyFont="1" applyFill="1" applyBorder="1" applyAlignment="1">
      <alignment horizontal="center"/>
    </xf>
    <xf numFmtId="0" fontId="48" fillId="36" borderId="7" xfId="0" applyNumberFormat="1" applyFont="1" applyFill="1" applyBorder="1" applyAlignment="1" applyProtection="1">
      <alignment horizontal="center" vertical="center" wrapText="1"/>
    </xf>
    <xf numFmtId="0" fontId="48" fillId="36" borderId="8" xfId="0" applyNumberFormat="1" applyFont="1" applyFill="1" applyBorder="1" applyAlignment="1" applyProtection="1">
      <alignment horizontal="left" vertical="center" wrapText="1"/>
    </xf>
    <xf numFmtId="0" fontId="48" fillId="33" borderId="3" xfId="0" applyNumberFormat="1" applyFont="1" applyFill="1" applyBorder="1" applyAlignment="1" applyProtection="1">
      <alignment horizontal="center" vertical="center" wrapText="1"/>
    </xf>
    <xf numFmtId="0" fontId="48" fillId="33" borderId="1" xfId="0" applyNumberFormat="1" applyFont="1" applyFill="1" applyBorder="1" applyAlignment="1" applyProtection="1">
      <alignment horizontal="center" vertical="center" wrapText="1"/>
    </xf>
    <xf numFmtId="0" fontId="60" fillId="33" borderId="1" xfId="0" applyNumberFormat="1" applyFont="1" applyFill="1" applyBorder="1" applyAlignment="1" applyProtection="1">
      <alignment horizontal="center" vertical="center" textRotation="90" wrapText="1"/>
    </xf>
    <xf numFmtId="1" fontId="48" fillId="33" borderId="1" xfId="0" applyNumberFormat="1" applyFont="1" applyFill="1" applyBorder="1" applyAlignment="1" applyProtection="1">
      <alignment horizontal="center" vertical="center" wrapText="1"/>
    </xf>
    <xf numFmtId="0" fontId="48" fillId="35" borderId="1" xfId="0" applyNumberFormat="1" applyFont="1" applyFill="1" applyBorder="1" applyAlignment="1" applyProtection="1">
      <alignment horizontal="center" vertical="center" wrapText="1"/>
    </xf>
    <xf numFmtId="0" fontId="60" fillId="35" borderId="1" xfId="0" applyNumberFormat="1" applyFont="1" applyFill="1" applyBorder="1" applyAlignment="1" applyProtection="1">
      <alignment horizontal="center" vertical="center" textRotation="90" wrapText="1"/>
    </xf>
    <xf numFmtId="0" fontId="48" fillId="34" borderId="1" xfId="0" applyNumberFormat="1" applyFont="1" applyFill="1" applyBorder="1" applyAlignment="1" applyProtection="1">
      <alignment horizontal="center" vertical="center" wrapText="1"/>
    </xf>
    <xf numFmtId="0" fontId="60" fillId="34" borderId="1" xfId="0" applyNumberFormat="1" applyFont="1" applyFill="1" applyBorder="1" applyAlignment="1" applyProtection="1">
      <alignment horizontal="center" vertical="center" textRotation="90" wrapText="1"/>
    </xf>
    <xf numFmtId="0" fontId="50" fillId="36" borderId="19" xfId="0" applyFont="1" applyFill="1" applyBorder="1" applyAlignment="1">
      <alignment horizontal="center" vertical="center" wrapText="1"/>
    </xf>
    <xf numFmtId="0" fontId="55" fillId="36" borderId="9" xfId="0" applyFont="1" applyFill="1" applyBorder="1" applyAlignment="1">
      <alignment horizontal="center" vertical="center"/>
    </xf>
    <xf numFmtId="0" fontId="53" fillId="36" borderId="9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/>
    </xf>
    <xf numFmtId="0" fontId="53" fillId="36" borderId="20" xfId="0" applyFont="1" applyFill="1" applyBorder="1" applyAlignment="1">
      <alignment horizontal="center" vertical="center" wrapText="1"/>
    </xf>
    <xf numFmtId="9" fontId="48" fillId="35" borderId="1" xfId="95" applyFont="1" applyFill="1" applyBorder="1" applyAlignment="1" applyProtection="1">
      <alignment horizontal="center" vertical="center" wrapText="1"/>
    </xf>
    <xf numFmtId="9" fontId="51" fillId="0" borderId="0" xfId="95" applyFont="1" applyFill="1" applyBorder="1" applyAlignment="1">
      <alignment horizontal="center"/>
    </xf>
    <xf numFmtId="9" fontId="47" fillId="0" borderId="0" xfId="95" applyFont="1" applyFill="1" applyBorder="1" applyAlignment="1">
      <alignment horizontal="center" vertical="center"/>
    </xf>
    <xf numFmtId="9" fontId="47" fillId="0" borderId="0" xfId="95" applyFont="1" applyFill="1" applyBorder="1" applyAlignment="1">
      <alignment horizontal="center"/>
    </xf>
    <xf numFmtId="1" fontId="66" fillId="40" borderId="1" xfId="0" applyNumberFormat="1" applyFont="1" applyFill="1" applyBorder="1" applyAlignment="1">
      <alignment horizontal="center" vertical="center"/>
    </xf>
    <xf numFmtId="1" fontId="51" fillId="0" borderId="0" xfId="0" applyNumberFormat="1" applyFont="1" applyFill="1" applyBorder="1" applyAlignment="1">
      <alignment horizontal="left"/>
    </xf>
    <xf numFmtId="1" fontId="66" fillId="41" borderId="1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 applyProtection="1">
      <alignment horizontal="left" vertical="center"/>
    </xf>
    <xf numFmtId="0" fontId="50" fillId="36" borderId="21" xfId="0" applyFont="1" applyFill="1" applyBorder="1" applyAlignment="1">
      <alignment horizontal="left" vertical="center" wrapText="1"/>
    </xf>
    <xf numFmtId="49" fontId="51" fillId="0" borderId="20" xfId="0" applyNumberFormat="1" applyFont="1" applyFill="1" applyBorder="1" applyAlignment="1">
      <alignment horizontal="left" vertical="center"/>
    </xf>
    <xf numFmtId="49" fontId="51" fillId="0" borderId="1" xfId="0" applyNumberFormat="1" applyFont="1" applyFill="1" applyBorder="1" applyAlignment="1">
      <alignment horizontal="left" vertical="center"/>
    </xf>
    <xf numFmtId="0" fontId="71" fillId="0" borderId="0" xfId="0" applyFont="1" applyAlignment="1">
      <alignment horizontal="left" indent="1"/>
    </xf>
    <xf numFmtId="0" fontId="49" fillId="42" borderId="1" xfId="0" applyNumberFormat="1" applyFont="1" applyFill="1" applyBorder="1" applyAlignment="1" applyProtection="1">
      <alignment horizontal="center" vertical="center" wrapText="1"/>
    </xf>
    <xf numFmtId="0" fontId="70" fillId="36" borderId="6" xfId="0" applyFont="1" applyFill="1" applyBorder="1" applyAlignment="1">
      <alignment horizontal="left" vertical="center" indent="2"/>
    </xf>
    <xf numFmtId="0" fontId="70" fillId="36" borderId="4" xfId="0" applyFont="1" applyFill="1" applyBorder="1" applyAlignment="1">
      <alignment horizontal="left" vertical="center" indent="2"/>
    </xf>
    <xf numFmtId="0" fontId="54" fillId="36" borderId="19" xfId="0" applyFont="1" applyFill="1" applyBorder="1" applyAlignment="1">
      <alignment horizontal="left" vertical="center" indent="2"/>
    </xf>
    <xf numFmtId="0" fontId="48" fillId="36" borderId="7" xfId="0" applyFont="1" applyFill="1" applyBorder="1" applyAlignment="1">
      <alignment horizontal="left" vertical="center" indent="2"/>
    </xf>
    <xf numFmtId="49" fontId="51" fillId="0" borderId="0" xfId="0" applyNumberFormat="1" applyFont="1" applyFill="1" applyBorder="1" applyAlignment="1">
      <alignment horizontal="left" indent="2"/>
    </xf>
    <xf numFmtId="0" fontId="47" fillId="0" borderId="0" xfId="0" applyFont="1" applyFill="1" applyBorder="1" applyAlignment="1">
      <alignment horizontal="left" vertical="center" indent="2"/>
    </xf>
    <xf numFmtId="0" fontId="47" fillId="0" borderId="0" xfId="0" applyFont="1" applyFill="1" applyBorder="1" applyAlignment="1">
      <alignment horizontal="left" indent="2"/>
    </xf>
    <xf numFmtId="1" fontId="66" fillId="0" borderId="1" xfId="0" applyNumberFormat="1" applyFont="1" applyFill="1" applyBorder="1" applyAlignment="1">
      <alignment horizontal="center" vertical="center"/>
    </xf>
    <xf numFmtId="0" fontId="60" fillId="33" borderId="1" xfId="95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60" fillId="33" borderId="1" xfId="0" applyFont="1" applyFill="1" applyBorder="1" applyAlignment="1">
      <alignment horizontal="center" vertical="center"/>
    </xf>
    <xf numFmtId="0" fontId="60" fillId="33" borderId="1" xfId="79" applyFont="1" applyFill="1" applyBorder="1" applyAlignment="1" applyProtection="1">
      <alignment horizontal="center" vertical="center" wrapText="1"/>
    </xf>
    <xf numFmtId="1" fontId="66" fillId="0" borderId="22" xfId="0" applyNumberFormat="1" applyFont="1" applyBorder="1" applyAlignment="1">
      <alignment horizontal="center" vertical="center" wrapText="1"/>
    </xf>
    <xf numFmtId="0" fontId="64" fillId="33" borderId="1" xfId="0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>
      <alignment horizontal="center" vertical="center"/>
    </xf>
    <xf numFmtId="0" fontId="60" fillId="37" borderId="1" xfId="0" applyFont="1" applyFill="1" applyBorder="1" applyAlignment="1">
      <alignment horizontal="center" vertical="center"/>
    </xf>
    <xf numFmtId="0" fontId="64" fillId="35" borderId="1" xfId="0" applyFont="1" applyFill="1" applyBorder="1" applyAlignment="1">
      <alignment horizontal="center" vertical="center"/>
    </xf>
    <xf numFmtId="1" fontId="65" fillId="35" borderId="1" xfId="73" applyNumberFormat="1" applyFont="1" applyFill="1" applyBorder="1" applyAlignment="1">
      <alignment horizontal="center" vertical="center" wrapText="1"/>
    </xf>
    <xf numFmtId="0" fontId="60" fillId="35" borderId="1" xfId="0" applyFont="1" applyFill="1" applyBorder="1" applyAlignment="1">
      <alignment horizontal="center" vertical="center"/>
    </xf>
    <xf numFmtId="1" fontId="60" fillId="38" borderId="1" xfId="0" applyNumberFormat="1" applyFont="1" applyFill="1" applyBorder="1" applyAlignment="1">
      <alignment horizontal="center" vertical="center"/>
    </xf>
    <xf numFmtId="1" fontId="48" fillId="0" borderId="1" xfId="95" applyNumberFormat="1" applyFont="1" applyFill="1" applyBorder="1" applyAlignment="1">
      <alignment horizontal="center" vertical="center"/>
    </xf>
    <xf numFmtId="1" fontId="67" fillId="34" borderId="1" xfId="0" applyNumberFormat="1" applyFont="1" applyFill="1" applyBorder="1" applyAlignment="1">
      <alignment horizontal="center" vertical="center"/>
    </xf>
    <xf numFmtId="1" fontId="60" fillId="34" borderId="1" xfId="0" applyNumberFormat="1" applyFont="1" applyFill="1" applyBorder="1" applyAlignment="1">
      <alignment horizontal="center" vertical="center"/>
    </xf>
    <xf numFmtId="1" fontId="65" fillId="34" borderId="1" xfId="73" applyNumberFormat="1" applyFont="1" applyFill="1" applyBorder="1" applyAlignment="1">
      <alignment horizontal="center" vertical="center" wrapText="1"/>
    </xf>
    <xf numFmtId="1" fontId="65" fillId="39" borderId="1" xfId="73" applyNumberFormat="1" applyFont="1" applyFill="1" applyBorder="1" applyAlignment="1">
      <alignment horizontal="center" vertical="center" wrapText="1"/>
    </xf>
    <xf numFmtId="1" fontId="60" fillId="0" borderId="20" xfId="0" applyNumberFormat="1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 applyProtection="1">
      <alignment horizontal="center" vertical="center" wrapText="1"/>
    </xf>
    <xf numFmtId="1" fontId="48" fillId="0" borderId="1" xfId="0" applyNumberFormat="1" applyFont="1" applyFill="1" applyBorder="1" applyAlignment="1" applyProtection="1">
      <alignment horizontal="center" vertical="center"/>
    </xf>
    <xf numFmtId="1" fontId="59" fillId="0" borderId="1" xfId="0" applyNumberFormat="1" applyFont="1" applyFill="1" applyBorder="1" applyAlignment="1">
      <alignment horizontal="center" vertical="center"/>
    </xf>
    <xf numFmtId="1" fontId="59" fillId="0" borderId="1" xfId="73" applyNumberFormat="1" applyFont="1" applyFill="1" applyBorder="1" applyAlignment="1">
      <alignment horizontal="center" vertical="center"/>
    </xf>
    <xf numFmtId="1" fontId="59" fillId="0" borderId="1" xfId="81" applyNumberFormat="1" applyFont="1" applyFill="1" applyBorder="1" applyAlignment="1">
      <alignment horizontal="center" vertical="center"/>
    </xf>
    <xf numFmtId="1" fontId="59" fillId="0" borderId="1" xfId="73" applyNumberFormat="1" applyFont="1" applyFill="1" applyBorder="1" applyAlignment="1">
      <alignment horizontal="center" vertical="center" wrapText="1"/>
    </xf>
    <xf numFmtId="1" fontId="47" fillId="0" borderId="1" xfId="0" applyNumberFormat="1" applyFont="1" applyFill="1" applyBorder="1" applyAlignment="1">
      <alignment horizontal="center" vertical="center"/>
    </xf>
    <xf numFmtId="1" fontId="66" fillId="42" borderId="1" xfId="0" applyNumberFormat="1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>
      <alignment horizontal="center" vertical="center" wrapText="1"/>
    </xf>
    <xf numFmtId="1" fontId="66" fillId="42" borderId="22" xfId="0" applyNumberFormat="1" applyFont="1" applyFill="1" applyBorder="1" applyAlignment="1">
      <alignment horizontal="center" vertical="center" wrapText="1"/>
    </xf>
    <xf numFmtId="0" fontId="46" fillId="36" borderId="5" xfId="0" applyFont="1" applyFill="1" applyBorder="1" applyAlignment="1">
      <alignment horizontal="left" vertical="center"/>
    </xf>
    <xf numFmtId="0" fontId="69" fillId="36" borderId="6" xfId="0" applyFont="1" applyFill="1" applyBorder="1" applyAlignment="1">
      <alignment horizontal="left" vertical="center"/>
    </xf>
    <xf numFmtId="0" fontId="46" fillId="36" borderId="7" xfId="0" applyFont="1" applyFill="1" applyBorder="1" applyAlignment="1">
      <alignment horizontal="left" vertical="center"/>
    </xf>
    <xf numFmtId="0" fontId="69" fillId="36" borderId="4" xfId="0" applyFont="1" applyFill="1" applyBorder="1" applyAlignment="1">
      <alignment horizontal="left" vertical="center"/>
    </xf>
    <xf numFmtId="1" fontId="66" fillId="0" borderId="22" xfId="0" applyNumberFormat="1" applyFont="1" applyFill="1" applyBorder="1" applyAlignment="1">
      <alignment horizontal="center" vertical="center" wrapText="1"/>
    </xf>
    <xf numFmtId="1" fontId="66" fillId="41" borderId="22" xfId="0" applyNumberFormat="1" applyFont="1" applyFill="1" applyBorder="1" applyAlignment="1">
      <alignment horizontal="center" vertical="center" wrapText="1"/>
    </xf>
    <xf numFmtId="1" fontId="59" fillId="0" borderId="22" xfId="0" applyNumberFormat="1" applyFont="1" applyBorder="1" applyAlignment="1">
      <alignment horizontal="center" vertical="center" wrapText="1"/>
    </xf>
    <xf numFmtId="1" fontId="66" fillId="40" borderId="22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indent="1"/>
    </xf>
    <xf numFmtId="0" fontId="74" fillId="0" borderId="0" xfId="0" applyFont="1" applyAlignment="1">
      <alignment horizontal="left" indent="1"/>
    </xf>
    <xf numFmtId="49" fontId="75" fillId="43" borderId="22" xfId="0" applyNumberFormat="1" applyFont="1" applyFill="1" applyBorder="1" applyAlignment="1">
      <alignment horizontal="center" vertical="center" wrapText="1"/>
    </xf>
    <xf numFmtId="1" fontId="76" fillId="0" borderId="22" xfId="0" applyNumberFormat="1" applyFont="1" applyBorder="1" applyAlignment="1">
      <alignment horizontal="right" wrapText="1" indent="1"/>
    </xf>
    <xf numFmtId="49" fontId="76" fillId="0" borderId="22" xfId="0" applyNumberFormat="1" applyFont="1" applyBorder="1" applyAlignment="1">
      <alignment horizontal="left" wrapText="1" indent="1"/>
    </xf>
    <xf numFmtId="0" fontId="77" fillId="0" borderId="0" xfId="0" applyFont="1" applyAlignment="1">
      <alignment horizontal="left" indent="1"/>
    </xf>
    <xf numFmtId="1" fontId="66" fillId="40" borderId="1" xfId="0" applyNumberFormat="1" applyFont="1" applyFill="1" applyBorder="1" applyAlignment="1">
      <alignment horizontal="center" vertical="center" wrapText="1"/>
    </xf>
    <xf numFmtId="0" fontId="64" fillId="33" borderId="22" xfId="0" applyFont="1" applyFill="1" applyBorder="1" applyAlignment="1">
      <alignment horizontal="center" vertical="center"/>
    </xf>
    <xf numFmtId="1" fontId="66" fillId="41" borderId="1" xfId="0" applyNumberFormat="1" applyFont="1" applyFill="1" applyBorder="1" applyAlignment="1">
      <alignment horizontal="center" vertical="center" wrapText="1"/>
    </xf>
    <xf numFmtId="9" fontId="60" fillId="44" borderId="20" xfId="95" applyFont="1" applyFill="1" applyBorder="1" applyAlignment="1">
      <alignment horizontal="center" vertical="center"/>
    </xf>
    <xf numFmtId="49" fontId="66" fillId="44" borderId="2" xfId="0" applyNumberFormat="1" applyFont="1" applyFill="1" applyBorder="1" applyAlignment="1">
      <alignment horizontal="left" vertical="center" indent="2"/>
    </xf>
    <xf numFmtId="9" fontId="60" fillId="36" borderId="20" xfId="95" applyFont="1" applyFill="1" applyBorder="1" applyAlignment="1">
      <alignment horizontal="center" vertical="center"/>
    </xf>
    <xf numFmtId="49" fontId="66" fillId="36" borderId="7" xfId="0" applyNumberFormat="1" applyFont="1" applyFill="1" applyBorder="1" applyAlignment="1">
      <alignment horizontal="left" vertical="center" indent="2"/>
    </xf>
    <xf numFmtId="49" fontId="66" fillId="36" borderId="2" xfId="0" applyNumberFormat="1" applyFont="1" applyFill="1" applyBorder="1" applyAlignment="1">
      <alignment horizontal="left" vertical="center" indent="2"/>
    </xf>
    <xf numFmtId="9" fontId="60" fillId="45" borderId="20" xfId="95" applyFont="1" applyFill="1" applyBorder="1" applyAlignment="1">
      <alignment horizontal="center" vertical="center"/>
    </xf>
    <xf numFmtId="49" fontId="66" fillId="45" borderId="2" xfId="0" applyNumberFormat="1" applyFont="1" applyFill="1" applyBorder="1" applyAlignment="1">
      <alignment horizontal="left" vertical="center" indent="2"/>
    </xf>
    <xf numFmtId="9" fontId="60" fillId="35" borderId="20" xfId="95" applyFont="1" applyFill="1" applyBorder="1" applyAlignment="1">
      <alignment horizontal="center" vertical="center"/>
    </xf>
    <xf numFmtId="49" fontId="66" fillId="35" borderId="2" xfId="0" applyNumberFormat="1" applyFont="1" applyFill="1" applyBorder="1" applyAlignment="1">
      <alignment horizontal="left" vertical="center" indent="2"/>
    </xf>
    <xf numFmtId="9" fontId="60" fillId="33" borderId="20" xfId="95" applyFont="1" applyFill="1" applyBorder="1" applyAlignment="1">
      <alignment horizontal="center" vertical="center"/>
    </xf>
    <xf numFmtId="49" fontId="66" fillId="33" borderId="2" xfId="0" applyNumberFormat="1" applyFont="1" applyFill="1" applyBorder="1" applyAlignment="1">
      <alignment horizontal="left" vertical="center" indent="2"/>
    </xf>
    <xf numFmtId="9" fontId="60" fillId="34" borderId="20" xfId="95" applyFont="1" applyFill="1" applyBorder="1" applyAlignment="1">
      <alignment horizontal="center" vertical="center"/>
    </xf>
    <xf numFmtId="49" fontId="66" fillId="34" borderId="2" xfId="0" applyNumberFormat="1" applyFont="1" applyFill="1" applyBorder="1" applyAlignment="1">
      <alignment horizontal="left" vertical="center" indent="2"/>
    </xf>
    <xf numFmtId="0" fontId="72" fillId="0" borderId="0" xfId="0" applyFont="1" applyAlignment="1">
      <alignment horizontal="center" wrapText="1"/>
    </xf>
    <xf numFmtId="0" fontId="71" fillId="0" borderId="0" xfId="0" applyFont="1" applyAlignment="1">
      <alignment horizontal="left" indent="1"/>
    </xf>
    <xf numFmtId="0" fontId="63" fillId="36" borderId="6" xfId="0" applyFont="1" applyFill="1" applyBorder="1" applyAlignment="1">
      <alignment horizontal="left" vertical="center"/>
    </xf>
    <xf numFmtId="0" fontId="69" fillId="0" borderId="6" xfId="0" applyFont="1" applyBorder="1" applyAlignment="1">
      <alignment horizontal="left" vertical="center"/>
    </xf>
    <xf numFmtId="0" fontId="63" fillId="36" borderId="4" xfId="0" applyFont="1" applyFill="1" applyBorder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50" fillId="37" borderId="7" xfId="0" applyFont="1" applyFill="1" applyBorder="1" applyAlignment="1">
      <alignment horizontal="center" vertical="center" wrapText="1"/>
    </xf>
    <xf numFmtId="0" fontId="54" fillId="37" borderId="4" xfId="0" applyFont="1" applyFill="1" applyBorder="1" applyAlignment="1">
      <alignment horizontal="center" vertical="center" wrapText="1"/>
    </xf>
    <xf numFmtId="0" fontId="54" fillId="37" borderId="8" xfId="0" applyFont="1" applyFill="1" applyBorder="1" applyAlignment="1">
      <alignment horizontal="center" vertical="center" wrapText="1"/>
    </xf>
    <xf numFmtId="0" fontId="50" fillId="38" borderId="7" xfId="0" applyFont="1" applyFill="1" applyBorder="1" applyAlignment="1">
      <alignment horizontal="center" vertical="center" wrapText="1"/>
    </xf>
    <xf numFmtId="0" fontId="54" fillId="38" borderId="4" xfId="0" applyFont="1" applyFill="1" applyBorder="1" applyAlignment="1">
      <alignment horizontal="center" vertical="center" wrapText="1"/>
    </xf>
    <xf numFmtId="0" fontId="54" fillId="38" borderId="8" xfId="0" applyFont="1" applyFill="1" applyBorder="1" applyAlignment="1">
      <alignment horizontal="center" vertical="center" wrapText="1"/>
    </xf>
    <xf numFmtId="0" fontId="50" fillId="39" borderId="7" xfId="0" applyFont="1" applyFill="1" applyBorder="1" applyAlignment="1">
      <alignment horizontal="center" vertical="center" wrapText="1"/>
    </xf>
    <xf numFmtId="0" fontId="54" fillId="39" borderId="4" xfId="0" applyFont="1" applyFill="1" applyBorder="1" applyAlignment="1">
      <alignment horizontal="center" vertical="center" wrapText="1"/>
    </xf>
    <xf numFmtId="0" fontId="54" fillId="39" borderId="8" xfId="0" applyFont="1" applyFill="1" applyBorder="1" applyAlignment="1">
      <alignment horizontal="center" vertical="center" wrapText="1"/>
    </xf>
  </cellXfs>
  <cellStyles count="112">
    <cellStyle name="20% - Акцент1" xfId="1" builtinId="30" customBuiltin="1"/>
    <cellStyle name="20% - Акцент1 2" xfId="2"/>
    <cellStyle name="20% - Акцент1 3" xfId="100"/>
    <cellStyle name="20% - Акцент2" xfId="3" builtinId="34" customBuiltin="1"/>
    <cellStyle name="20% - Акцент2 2" xfId="4"/>
    <cellStyle name="20% - Акцент2 3" xfId="102"/>
    <cellStyle name="20% - Акцент3" xfId="5" builtinId="38" customBuiltin="1"/>
    <cellStyle name="20% - Акцент3 2" xfId="6"/>
    <cellStyle name="20% - Акцент3 3" xfId="104"/>
    <cellStyle name="20% - Акцент4" xfId="7" builtinId="42" customBuiltin="1"/>
    <cellStyle name="20% - Акцент4 2" xfId="8"/>
    <cellStyle name="20% - Акцент4 3" xfId="106"/>
    <cellStyle name="20% - Акцент5" xfId="9" builtinId="46" customBuiltin="1"/>
    <cellStyle name="20% - Акцент5 2" xfId="10"/>
    <cellStyle name="20% - Акцент5 3" xfId="108"/>
    <cellStyle name="20% - Акцент6" xfId="11" builtinId="50" customBuiltin="1"/>
    <cellStyle name="20% - Акцент6 2" xfId="12"/>
    <cellStyle name="20% - Акцент6 3" xfId="110"/>
    <cellStyle name="40% - Акцент1" xfId="13" builtinId="31" customBuiltin="1"/>
    <cellStyle name="40% - Акцент1 2" xfId="14"/>
    <cellStyle name="40% - Акцент1 3" xfId="101"/>
    <cellStyle name="40% - Акцент2" xfId="15" builtinId="35" customBuiltin="1"/>
    <cellStyle name="40% - Акцент2 2" xfId="16"/>
    <cellStyle name="40% - Акцент2 3" xfId="103"/>
    <cellStyle name="40% - Акцент3" xfId="17" builtinId="39" customBuiltin="1"/>
    <cellStyle name="40% - Акцент3 2" xfId="18"/>
    <cellStyle name="40% - Акцент3 3" xfId="105"/>
    <cellStyle name="40% - Акцент4" xfId="19" builtinId="43" customBuiltin="1"/>
    <cellStyle name="40% - Акцент4 2" xfId="20"/>
    <cellStyle name="40% - Акцент4 3" xfId="107"/>
    <cellStyle name="40% - Акцент5" xfId="21" builtinId="47" customBuiltin="1"/>
    <cellStyle name="40% - Акцент5 2" xfId="22"/>
    <cellStyle name="40% - Акцент5 3" xfId="109"/>
    <cellStyle name="40% - Акцент6" xfId="23" builtinId="51" customBuiltin="1"/>
    <cellStyle name="40% - Акцент6 2" xfId="24"/>
    <cellStyle name="40% - Акцент6 3" xfId="111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Hyperlink" xfId="37"/>
    <cellStyle name="Hyperlink 2" xfId="38"/>
    <cellStyle name="Hyperlink 2 2" xfId="39"/>
    <cellStyle name="Акцент1" xfId="40" builtinId="29" customBuiltin="1"/>
    <cellStyle name="Акцент1 2" xfId="41"/>
    <cellStyle name="Акцент2" xfId="42" builtinId="33" customBuiltin="1"/>
    <cellStyle name="Акцент2 2" xfId="43"/>
    <cellStyle name="Акцент3" xfId="44" builtinId="37" customBuiltin="1"/>
    <cellStyle name="Акцент3 2" xfId="45"/>
    <cellStyle name="Акцент4" xfId="46" builtinId="41" customBuiltin="1"/>
    <cellStyle name="Акцент4 2" xfId="47"/>
    <cellStyle name="Акцент5" xfId="48" builtinId="45" customBuiltin="1"/>
    <cellStyle name="Акцент5 2" xfId="49"/>
    <cellStyle name="Акцент6" xfId="50" builtinId="49" customBuiltin="1"/>
    <cellStyle name="Акцент6 2" xfId="51"/>
    <cellStyle name="Ввод " xfId="52" builtinId="20" customBuiltin="1"/>
    <cellStyle name="Ввод  2" xfId="53"/>
    <cellStyle name="Вывод" xfId="54" builtinId="21" customBuiltin="1"/>
    <cellStyle name="Вывод 2" xfId="55"/>
    <cellStyle name="Вычисление" xfId="56" builtinId="22" customBuiltin="1"/>
    <cellStyle name="Вычисление 2" xfId="57"/>
    <cellStyle name="Заголовок 1" xfId="58" builtinId="16" customBuiltin="1"/>
    <cellStyle name="Заголовок 1 2" xfId="59"/>
    <cellStyle name="Заголовок 2" xfId="60" builtinId="17" customBuiltin="1"/>
    <cellStyle name="Заголовок 2 2" xfId="61"/>
    <cellStyle name="Заголовок 3" xfId="62" builtinId="18" customBuiltin="1"/>
    <cellStyle name="Заголовок 3 2" xfId="63"/>
    <cellStyle name="Заголовок 4" xfId="64" builtinId="19" customBuiltin="1"/>
    <cellStyle name="Заголовок 4 2" xfId="65"/>
    <cellStyle name="Итог" xfId="66" builtinId="25" customBuiltin="1"/>
    <cellStyle name="Итог 2" xfId="67"/>
    <cellStyle name="Контрольная ячейка" xfId="68" builtinId="23" customBuiltin="1"/>
    <cellStyle name="Контрольная ячейка 2" xfId="69"/>
    <cellStyle name="Название" xfId="70" builtinId="15" customBuiltin="1"/>
    <cellStyle name="Нейтральный" xfId="71" builtinId="28" customBuiltin="1"/>
    <cellStyle name="Нейтральный 2" xfId="72"/>
    <cellStyle name="Обычный" xfId="0" builtinId="0"/>
    <cellStyle name="Обычный 2" xfId="73"/>
    <cellStyle name="Обычный 2 2" xfId="94"/>
    <cellStyle name="Обычный 2 3" xfId="96"/>
    <cellStyle name="Обычный 3" xfId="74"/>
    <cellStyle name="Обычный 4" xfId="75"/>
    <cellStyle name="Обычный 4 2" xfId="76"/>
    <cellStyle name="Обычный 5" xfId="97"/>
    <cellStyle name="Обычный 6" xfId="77"/>
    <cellStyle name="Обычный 7" xfId="78"/>
    <cellStyle name="Обычный 8" xfId="98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ояснение" xfId="84" builtinId="53" customBuiltin="1"/>
    <cellStyle name="Пояснение 2" xfId="85"/>
    <cellStyle name="Примечание 2" xfId="86"/>
    <cellStyle name="Примечание 3" xfId="87"/>
    <cellStyle name="Примечание 4" xfId="99"/>
    <cellStyle name="Процентный" xfId="95" builtinId="5"/>
    <cellStyle name="Связанная ячейка" xfId="88" builtinId="24" customBuiltin="1"/>
    <cellStyle name="Связанная ячейка 2" xfId="89"/>
    <cellStyle name="Текст предупреждения" xfId="90" builtinId="11" customBuiltin="1"/>
    <cellStyle name="Текст предупреждения 2" xfId="91"/>
    <cellStyle name="Хороший" xfId="92" builtinId="26" customBuiltin="1"/>
    <cellStyle name="Хороший 2" xfId="93"/>
  </cellStyles>
  <dxfs count="0"/>
  <tableStyles count="0" defaultTableStyle="TableStyleMedium2" defaultPivotStyle="PivotStyleMedium9"/>
  <colors>
    <mruColors>
      <color rgb="FF66FFFF"/>
      <color rgb="FF33CCFF"/>
      <color rgb="FFFF99FF"/>
      <color rgb="FFFF99CC"/>
      <color rgb="FFFF6699"/>
      <color rgb="FFFF66FF"/>
      <color rgb="FFFFFFCC"/>
      <color rgb="FFFFFF99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showGridLines="0" topLeftCell="K1" zoomScale="85" zoomScaleNormal="85" workbookViewId="0">
      <selection activeCell="S9" sqref="S9:S99"/>
    </sheetView>
  </sheetViews>
  <sheetFormatPr defaultRowHeight="16.5" x14ac:dyDescent="0.3"/>
  <cols>
    <col min="1" max="1" width="6.42578125" style="85" customWidth="1"/>
    <col min="2" max="2" width="16.7109375" style="85" bestFit="1" customWidth="1"/>
    <col min="3" max="3" width="21" style="85" bestFit="1" customWidth="1"/>
    <col min="4" max="4" width="16.7109375" style="85" bestFit="1" customWidth="1"/>
    <col min="5" max="5" width="17.28515625" style="85" bestFit="1" customWidth="1"/>
    <col min="6" max="6" width="15.5703125" style="85" bestFit="1" customWidth="1"/>
    <col min="7" max="7" width="18.140625" style="85" bestFit="1" customWidth="1"/>
    <col min="8" max="8" width="36.5703125" style="85" bestFit="1" customWidth="1"/>
    <col min="9" max="9" width="11.42578125" style="85" bestFit="1" customWidth="1"/>
    <col min="10" max="11" width="36.5703125" style="85" bestFit="1" customWidth="1"/>
    <col min="12" max="12" width="35" style="85" bestFit="1" customWidth="1"/>
    <col min="13" max="13" width="19.5703125" style="85" bestFit="1" customWidth="1"/>
    <col min="14" max="14" width="22.85546875" style="85" bestFit="1" customWidth="1"/>
    <col min="15" max="15" width="36.5703125" style="85" bestFit="1" customWidth="1"/>
    <col min="16" max="16" width="36.28515625" style="85" bestFit="1" customWidth="1"/>
    <col min="17" max="19" width="36.5703125" style="85" bestFit="1" customWidth="1"/>
    <col min="20" max="16384" width="9.140625" style="85"/>
  </cols>
  <sheetData>
    <row r="1" spans="1:19" ht="27" customHeight="1" x14ac:dyDescent="0.5">
      <c r="A1" s="153" t="s">
        <v>127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3" spans="1:19" x14ac:dyDescent="0.3">
      <c r="A3" s="131" t="s">
        <v>128</v>
      </c>
    </row>
    <row r="4" spans="1:19" x14ac:dyDescent="0.3">
      <c r="A4" s="131" t="s">
        <v>129</v>
      </c>
    </row>
    <row r="5" spans="1:19" x14ac:dyDescent="0.3">
      <c r="A5" s="131" t="s">
        <v>130</v>
      </c>
    </row>
    <row r="6" spans="1:19" x14ac:dyDescent="0.3">
      <c r="A6" s="131" t="s">
        <v>131</v>
      </c>
    </row>
    <row r="7" spans="1:19" x14ac:dyDescent="0.3">
      <c r="A7" s="132"/>
    </row>
    <row r="8" spans="1:19" ht="25.5" x14ac:dyDescent="0.3">
      <c r="A8" s="133" t="s">
        <v>132</v>
      </c>
      <c r="B8" s="133" t="s">
        <v>133</v>
      </c>
      <c r="C8" s="133" t="s">
        <v>134</v>
      </c>
      <c r="D8" s="133" t="s">
        <v>135</v>
      </c>
      <c r="E8" s="133" t="s">
        <v>136</v>
      </c>
      <c r="F8" s="133" t="s">
        <v>137</v>
      </c>
      <c r="G8" s="133" t="s">
        <v>138</v>
      </c>
      <c r="H8" s="133" t="s">
        <v>139</v>
      </c>
      <c r="I8" s="133" t="s">
        <v>1</v>
      </c>
      <c r="J8" s="133" t="s">
        <v>2</v>
      </c>
      <c r="K8" s="133" t="s">
        <v>140</v>
      </c>
      <c r="L8" s="133" t="s">
        <v>141</v>
      </c>
      <c r="M8" s="133" t="s">
        <v>142</v>
      </c>
      <c r="N8" s="133" t="s">
        <v>143</v>
      </c>
      <c r="O8" s="133" t="s">
        <v>144</v>
      </c>
      <c r="P8" s="133" t="s">
        <v>3</v>
      </c>
      <c r="Q8" s="133" t="s">
        <v>145</v>
      </c>
      <c r="R8" s="133" t="s">
        <v>146</v>
      </c>
      <c r="S8" s="133" t="s">
        <v>147</v>
      </c>
    </row>
    <row r="9" spans="1:19" x14ac:dyDescent="0.3">
      <c r="A9" s="134">
        <v>1</v>
      </c>
      <c r="B9" s="135" t="s">
        <v>148</v>
      </c>
      <c r="C9" s="135" t="s">
        <v>13</v>
      </c>
      <c r="D9" s="134">
        <v>72</v>
      </c>
      <c r="E9" s="134">
        <v>1436</v>
      </c>
      <c r="F9" s="134">
        <v>48</v>
      </c>
      <c r="G9" s="134">
        <v>2123</v>
      </c>
      <c r="H9" s="134">
        <v>96</v>
      </c>
      <c r="I9" s="134">
        <v>936</v>
      </c>
      <c r="J9" s="134">
        <v>1934</v>
      </c>
      <c r="K9" s="134" t="s">
        <v>149</v>
      </c>
      <c r="L9" s="134" t="s">
        <v>149</v>
      </c>
      <c r="M9" s="134">
        <v>74482</v>
      </c>
      <c r="N9" s="134">
        <v>15945</v>
      </c>
      <c r="O9" s="134">
        <v>100</v>
      </c>
      <c r="P9" s="134">
        <v>100</v>
      </c>
      <c r="Q9" s="134">
        <v>10608</v>
      </c>
      <c r="R9" s="134">
        <v>14688</v>
      </c>
      <c r="S9" s="134">
        <v>3044</v>
      </c>
    </row>
    <row r="10" spans="1:19" x14ac:dyDescent="0.3">
      <c r="A10" s="134">
        <v>2</v>
      </c>
      <c r="B10" s="135" t="s">
        <v>148</v>
      </c>
      <c r="C10" s="135" t="s">
        <v>14</v>
      </c>
      <c r="D10" s="134">
        <v>104</v>
      </c>
      <c r="E10" s="134">
        <v>1902</v>
      </c>
      <c r="F10" s="134">
        <v>61</v>
      </c>
      <c r="G10" s="134">
        <v>3283</v>
      </c>
      <c r="H10" s="134">
        <v>100</v>
      </c>
      <c r="I10" s="134">
        <v>559</v>
      </c>
      <c r="J10" s="134">
        <v>2448</v>
      </c>
      <c r="K10" s="134" t="s">
        <v>149</v>
      </c>
      <c r="L10" s="134" t="s">
        <v>149</v>
      </c>
      <c r="M10" s="134">
        <v>77982</v>
      </c>
      <c r="N10" s="134">
        <v>24515</v>
      </c>
      <c r="O10" s="134">
        <v>97</v>
      </c>
      <c r="P10" s="134">
        <v>97</v>
      </c>
      <c r="Q10" s="134">
        <v>16000</v>
      </c>
      <c r="R10" s="134">
        <v>18540</v>
      </c>
      <c r="S10" s="134">
        <v>3897</v>
      </c>
    </row>
    <row r="11" spans="1:19" x14ac:dyDescent="0.3">
      <c r="A11" s="134">
        <v>3</v>
      </c>
      <c r="B11" s="135" t="s">
        <v>148</v>
      </c>
      <c r="C11" s="135" t="s">
        <v>15</v>
      </c>
      <c r="D11" s="134">
        <v>72</v>
      </c>
      <c r="E11" s="134">
        <v>1235</v>
      </c>
      <c r="F11" s="134">
        <v>42</v>
      </c>
      <c r="G11" s="134">
        <v>2254</v>
      </c>
      <c r="H11" s="134">
        <v>100</v>
      </c>
      <c r="I11" s="134">
        <v>644</v>
      </c>
      <c r="J11" s="134">
        <v>1758</v>
      </c>
      <c r="K11" s="134" t="s">
        <v>149</v>
      </c>
      <c r="L11" s="134" t="s">
        <v>149</v>
      </c>
      <c r="M11" s="134">
        <v>57146</v>
      </c>
      <c r="N11" s="134">
        <v>16478</v>
      </c>
      <c r="O11" s="134">
        <v>100</v>
      </c>
      <c r="P11" s="134">
        <v>98</v>
      </c>
      <c r="Q11" s="134">
        <v>20018</v>
      </c>
      <c r="R11" s="134">
        <v>10290</v>
      </c>
      <c r="S11" s="134">
        <v>4974</v>
      </c>
    </row>
    <row r="12" spans="1:19" x14ac:dyDescent="0.3">
      <c r="A12" s="134">
        <v>4</v>
      </c>
      <c r="B12" s="135" t="s">
        <v>148</v>
      </c>
      <c r="C12" s="135" t="s">
        <v>150</v>
      </c>
      <c r="D12" s="134">
        <v>72</v>
      </c>
      <c r="E12" s="134">
        <v>1311</v>
      </c>
      <c r="F12" s="134">
        <v>42</v>
      </c>
      <c r="G12" s="134">
        <v>1656</v>
      </c>
      <c r="H12" s="134">
        <v>100</v>
      </c>
      <c r="I12" s="134">
        <v>371</v>
      </c>
      <c r="J12" s="134">
        <v>1690</v>
      </c>
      <c r="K12" s="134">
        <v>95</v>
      </c>
      <c r="L12" s="134">
        <v>99</v>
      </c>
      <c r="M12" s="134">
        <v>43084</v>
      </c>
      <c r="N12" s="134">
        <v>13219</v>
      </c>
      <c r="O12" s="134">
        <v>100</v>
      </c>
      <c r="P12" s="134">
        <v>99</v>
      </c>
      <c r="Q12" s="134">
        <v>15644</v>
      </c>
      <c r="R12" s="134">
        <v>5453</v>
      </c>
      <c r="S12" s="134">
        <v>2426</v>
      </c>
    </row>
    <row r="13" spans="1:19" x14ac:dyDescent="0.3">
      <c r="A13" s="134">
        <v>5</v>
      </c>
      <c r="B13" s="135" t="s">
        <v>148</v>
      </c>
      <c r="C13" s="135" t="s">
        <v>17</v>
      </c>
      <c r="D13" s="134">
        <v>73</v>
      </c>
      <c r="E13" s="134">
        <v>1387</v>
      </c>
      <c r="F13" s="134">
        <v>45</v>
      </c>
      <c r="G13" s="134">
        <v>2183</v>
      </c>
      <c r="H13" s="134">
        <v>100</v>
      </c>
      <c r="I13" s="134">
        <v>276</v>
      </c>
      <c r="J13" s="134">
        <v>2055</v>
      </c>
      <c r="K13" s="134" t="s">
        <v>149</v>
      </c>
      <c r="L13" s="134" t="s">
        <v>149</v>
      </c>
      <c r="M13" s="134">
        <v>76251</v>
      </c>
      <c r="N13" s="134">
        <v>13192</v>
      </c>
      <c r="O13" s="134">
        <v>100</v>
      </c>
      <c r="P13" s="134">
        <v>101</v>
      </c>
      <c r="Q13" s="134">
        <v>19300</v>
      </c>
      <c r="R13" s="134">
        <v>7848</v>
      </c>
      <c r="S13" s="134">
        <v>3481</v>
      </c>
    </row>
    <row r="14" spans="1:19" x14ac:dyDescent="0.3">
      <c r="A14" s="134">
        <v>6</v>
      </c>
      <c r="B14" s="135" t="s">
        <v>148</v>
      </c>
      <c r="C14" s="135" t="s">
        <v>18</v>
      </c>
      <c r="D14" s="134">
        <v>55</v>
      </c>
      <c r="E14" s="134">
        <v>926</v>
      </c>
      <c r="F14" s="134">
        <v>33</v>
      </c>
      <c r="G14" s="134">
        <v>1139</v>
      </c>
      <c r="H14" s="134">
        <v>99</v>
      </c>
      <c r="I14" s="134">
        <v>250</v>
      </c>
      <c r="J14" s="134">
        <v>1405</v>
      </c>
      <c r="K14" s="134" t="s">
        <v>149</v>
      </c>
      <c r="L14" s="134" t="s">
        <v>149</v>
      </c>
      <c r="M14" s="134">
        <v>53254</v>
      </c>
      <c r="N14" s="134">
        <v>10197</v>
      </c>
      <c r="O14" s="134">
        <v>100</v>
      </c>
      <c r="P14" s="134">
        <v>100</v>
      </c>
      <c r="Q14" s="134">
        <v>11065</v>
      </c>
      <c r="R14" s="134">
        <v>10274</v>
      </c>
      <c r="S14" s="134">
        <v>2471</v>
      </c>
    </row>
    <row r="15" spans="1:19" x14ac:dyDescent="0.3">
      <c r="A15" s="134">
        <v>7</v>
      </c>
      <c r="B15" s="135" t="s">
        <v>148</v>
      </c>
      <c r="C15" s="135" t="s">
        <v>19</v>
      </c>
      <c r="D15" s="134">
        <v>59</v>
      </c>
      <c r="E15" s="134">
        <v>1079</v>
      </c>
      <c r="F15" s="134">
        <v>38</v>
      </c>
      <c r="G15" s="134">
        <v>1334</v>
      </c>
      <c r="H15" s="134">
        <v>97</v>
      </c>
      <c r="I15" s="134">
        <v>308</v>
      </c>
      <c r="J15" s="134">
        <v>1538</v>
      </c>
      <c r="K15" s="134" t="s">
        <v>149</v>
      </c>
      <c r="L15" s="134" t="s">
        <v>149</v>
      </c>
      <c r="M15" s="134">
        <v>40259</v>
      </c>
      <c r="N15" s="134">
        <v>11803</v>
      </c>
      <c r="O15" s="134">
        <v>100</v>
      </c>
      <c r="P15" s="134">
        <v>99</v>
      </c>
      <c r="Q15" s="134">
        <v>8190</v>
      </c>
      <c r="R15" s="134">
        <v>6569</v>
      </c>
      <c r="S15" s="134">
        <v>1813</v>
      </c>
    </row>
    <row r="16" spans="1:19" x14ac:dyDescent="0.3">
      <c r="A16" s="134">
        <v>8</v>
      </c>
      <c r="B16" s="135" t="s">
        <v>148</v>
      </c>
      <c r="C16" s="135" t="s">
        <v>20</v>
      </c>
      <c r="D16" s="134">
        <v>69</v>
      </c>
      <c r="E16" s="134">
        <v>1203</v>
      </c>
      <c r="F16" s="134">
        <v>42</v>
      </c>
      <c r="G16" s="134">
        <v>1480</v>
      </c>
      <c r="H16" s="134">
        <v>100</v>
      </c>
      <c r="I16" s="134">
        <v>458</v>
      </c>
      <c r="J16" s="134">
        <v>1709</v>
      </c>
      <c r="K16" s="134" t="s">
        <v>149</v>
      </c>
      <c r="L16" s="134" t="s">
        <v>149</v>
      </c>
      <c r="M16" s="134">
        <v>58847</v>
      </c>
      <c r="N16" s="134">
        <v>15668</v>
      </c>
      <c r="O16" s="134">
        <v>99</v>
      </c>
      <c r="P16" s="134">
        <v>98</v>
      </c>
      <c r="Q16" s="134">
        <v>17863</v>
      </c>
      <c r="R16" s="134">
        <v>5302</v>
      </c>
      <c r="S16" s="134">
        <v>1959</v>
      </c>
    </row>
    <row r="17" spans="1:19" x14ac:dyDescent="0.3">
      <c r="A17" s="134">
        <v>9</v>
      </c>
      <c r="B17" s="135" t="s">
        <v>148</v>
      </c>
      <c r="C17" s="135" t="s">
        <v>21</v>
      </c>
      <c r="D17" s="134">
        <v>61</v>
      </c>
      <c r="E17" s="134">
        <v>1144</v>
      </c>
      <c r="F17" s="134">
        <v>40</v>
      </c>
      <c r="G17" s="134">
        <v>1624</v>
      </c>
      <c r="H17" s="134">
        <v>97</v>
      </c>
      <c r="I17" s="134">
        <v>768</v>
      </c>
      <c r="J17" s="134">
        <v>1659</v>
      </c>
      <c r="K17" s="134">
        <v>100</v>
      </c>
      <c r="L17" s="134">
        <v>98</v>
      </c>
      <c r="M17" s="134">
        <v>59769</v>
      </c>
      <c r="N17" s="134">
        <v>11736</v>
      </c>
      <c r="O17" s="134">
        <v>100</v>
      </c>
      <c r="P17" s="134">
        <v>99</v>
      </c>
      <c r="Q17" s="134">
        <v>12575</v>
      </c>
      <c r="R17" s="134">
        <v>1974</v>
      </c>
      <c r="S17" s="134">
        <v>2808</v>
      </c>
    </row>
    <row r="18" spans="1:19" x14ac:dyDescent="0.3">
      <c r="A18" s="134">
        <v>10</v>
      </c>
      <c r="B18" s="135" t="s">
        <v>148</v>
      </c>
      <c r="C18" s="135" t="s">
        <v>22</v>
      </c>
      <c r="D18" s="134">
        <v>80</v>
      </c>
      <c r="E18" s="134">
        <v>1468</v>
      </c>
      <c r="F18" s="134">
        <v>45</v>
      </c>
      <c r="G18" s="134">
        <v>1730</v>
      </c>
      <c r="H18" s="134">
        <v>100</v>
      </c>
      <c r="I18" s="134">
        <v>418</v>
      </c>
      <c r="J18" s="134">
        <v>2071</v>
      </c>
      <c r="K18" s="134" t="s">
        <v>149</v>
      </c>
      <c r="L18" s="134" t="s">
        <v>149</v>
      </c>
      <c r="M18" s="134">
        <v>70842</v>
      </c>
      <c r="N18" s="134">
        <v>19120</v>
      </c>
      <c r="O18" s="134">
        <v>99</v>
      </c>
      <c r="P18" s="134">
        <v>96</v>
      </c>
      <c r="Q18" s="134">
        <v>25495</v>
      </c>
      <c r="R18" s="134">
        <v>18908</v>
      </c>
      <c r="S18" s="134">
        <v>3256</v>
      </c>
    </row>
    <row r="19" spans="1:19" x14ac:dyDescent="0.3">
      <c r="A19" s="134">
        <v>11</v>
      </c>
      <c r="B19" s="135" t="s">
        <v>148</v>
      </c>
      <c r="C19" s="135" t="s">
        <v>23</v>
      </c>
      <c r="D19" s="134">
        <v>60</v>
      </c>
      <c r="E19" s="134">
        <v>1435</v>
      </c>
      <c r="F19" s="134">
        <v>45</v>
      </c>
      <c r="G19" s="134">
        <v>1928</v>
      </c>
      <c r="H19" s="134">
        <v>100</v>
      </c>
      <c r="I19" s="134">
        <v>224</v>
      </c>
      <c r="J19" s="134">
        <v>1749</v>
      </c>
      <c r="K19" s="134" t="s">
        <v>149</v>
      </c>
      <c r="L19" s="134" t="s">
        <v>149</v>
      </c>
      <c r="M19" s="134">
        <v>59143</v>
      </c>
      <c r="N19" s="134">
        <v>14490</v>
      </c>
      <c r="O19" s="134">
        <v>100</v>
      </c>
      <c r="P19" s="134">
        <v>100</v>
      </c>
      <c r="Q19" s="134">
        <v>15237</v>
      </c>
      <c r="R19" s="134">
        <v>10127</v>
      </c>
      <c r="S19" s="134">
        <v>2835</v>
      </c>
    </row>
    <row r="20" spans="1:19" x14ac:dyDescent="0.3">
      <c r="A20" s="134">
        <v>12</v>
      </c>
      <c r="B20" s="135" t="s">
        <v>148</v>
      </c>
      <c r="C20" s="135" t="s">
        <v>24</v>
      </c>
      <c r="D20" s="134">
        <v>84</v>
      </c>
      <c r="E20" s="134">
        <v>1557</v>
      </c>
      <c r="F20" s="134">
        <v>49</v>
      </c>
      <c r="G20" s="134">
        <v>2540</v>
      </c>
      <c r="H20" s="134">
        <v>100</v>
      </c>
      <c r="I20" s="134">
        <v>644</v>
      </c>
      <c r="J20" s="134">
        <v>1934</v>
      </c>
      <c r="K20" s="134" t="s">
        <v>149</v>
      </c>
      <c r="L20" s="134" t="s">
        <v>149</v>
      </c>
      <c r="M20" s="134">
        <v>69255</v>
      </c>
      <c r="N20" s="134">
        <v>17872</v>
      </c>
      <c r="O20" s="134">
        <v>98</v>
      </c>
      <c r="P20" s="134">
        <v>96</v>
      </c>
      <c r="Q20" s="134">
        <v>24293</v>
      </c>
      <c r="R20" s="134">
        <v>2283</v>
      </c>
      <c r="S20" s="134">
        <v>4227</v>
      </c>
    </row>
    <row r="21" spans="1:19" x14ac:dyDescent="0.3">
      <c r="A21" s="134">
        <v>13</v>
      </c>
      <c r="B21" s="135" t="s">
        <v>148</v>
      </c>
      <c r="C21" s="135" t="s">
        <v>25</v>
      </c>
      <c r="D21" s="134">
        <v>93</v>
      </c>
      <c r="E21" s="134">
        <v>1863</v>
      </c>
      <c r="F21" s="134">
        <v>66</v>
      </c>
      <c r="G21" s="134">
        <v>3025</v>
      </c>
      <c r="H21" s="134">
        <v>99</v>
      </c>
      <c r="I21" s="134">
        <v>533</v>
      </c>
      <c r="J21" s="134">
        <v>2637</v>
      </c>
      <c r="K21" s="134" t="s">
        <v>149</v>
      </c>
      <c r="L21" s="134" t="s">
        <v>149</v>
      </c>
      <c r="M21" s="134">
        <v>63256</v>
      </c>
      <c r="N21" s="134">
        <v>18555</v>
      </c>
      <c r="O21" s="134">
        <v>99</v>
      </c>
      <c r="P21" s="134">
        <v>90</v>
      </c>
      <c r="Q21" s="134">
        <v>25806</v>
      </c>
      <c r="R21" s="134">
        <v>16109</v>
      </c>
      <c r="S21" s="134">
        <v>3663</v>
      </c>
    </row>
    <row r="22" spans="1:19" x14ac:dyDescent="0.3">
      <c r="A22" s="134">
        <v>14</v>
      </c>
      <c r="B22" s="135" t="s">
        <v>148</v>
      </c>
      <c r="C22" s="135" t="s">
        <v>26</v>
      </c>
      <c r="D22" s="134">
        <v>53</v>
      </c>
      <c r="E22" s="134">
        <v>902</v>
      </c>
      <c r="F22" s="134">
        <v>33</v>
      </c>
      <c r="G22" s="134">
        <v>1177</v>
      </c>
      <c r="H22" s="134">
        <v>100</v>
      </c>
      <c r="I22" s="134">
        <v>452</v>
      </c>
      <c r="J22" s="134">
        <v>1490</v>
      </c>
      <c r="K22" s="134" t="s">
        <v>149</v>
      </c>
      <c r="L22" s="134" t="s">
        <v>149</v>
      </c>
      <c r="M22" s="134">
        <v>45881</v>
      </c>
      <c r="N22" s="134">
        <v>10352</v>
      </c>
      <c r="O22" s="134">
        <v>95</v>
      </c>
      <c r="P22" s="134">
        <v>93</v>
      </c>
      <c r="Q22" s="134">
        <v>8778</v>
      </c>
      <c r="R22" s="134">
        <v>2673</v>
      </c>
      <c r="S22" s="134">
        <v>2522</v>
      </c>
    </row>
    <row r="23" spans="1:19" x14ac:dyDescent="0.3">
      <c r="A23" s="134">
        <v>15</v>
      </c>
      <c r="B23" s="135" t="s">
        <v>148</v>
      </c>
      <c r="C23" s="135" t="s">
        <v>27</v>
      </c>
      <c r="D23" s="134">
        <v>68</v>
      </c>
      <c r="E23" s="134">
        <v>980</v>
      </c>
      <c r="F23" s="134">
        <v>37</v>
      </c>
      <c r="G23" s="134">
        <v>1634</v>
      </c>
      <c r="H23" s="134">
        <v>99</v>
      </c>
      <c r="I23" s="134">
        <v>221</v>
      </c>
      <c r="J23" s="134">
        <v>1552</v>
      </c>
      <c r="K23" s="134">
        <v>98</v>
      </c>
      <c r="L23" s="134">
        <v>95</v>
      </c>
      <c r="M23" s="134">
        <v>49306</v>
      </c>
      <c r="N23" s="134">
        <v>11071</v>
      </c>
      <c r="O23" s="134">
        <v>98</v>
      </c>
      <c r="P23" s="134">
        <v>94</v>
      </c>
      <c r="Q23" s="134">
        <v>12524</v>
      </c>
      <c r="R23" s="134">
        <v>6868</v>
      </c>
      <c r="S23" s="134">
        <v>2017</v>
      </c>
    </row>
    <row r="24" spans="1:19" x14ac:dyDescent="0.3">
      <c r="A24" s="134">
        <v>16</v>
      </c>
      <c r="B24" s="135" t="s">
        <v>148</v>
      </c>
      <c r="C24" s="135" t="s">
        <v>28</v>
      </c>
      <c r="D24" s="134">
        <v>85</v>
      </c>
      <c r="E24" s="134">
        <v>1850</v>
      </c>
      <c r="F24" s="134">
        <v>63</v>
      </c>
      <c r="G24" s="134">
        <v>2289</v>
      </c>
      <c r="H24" s="134">
        <v>100</v>
      </c>
      <c r="I24" s="134">
        <v>1067</v>
      </c>
      <c r="J24" s="134">
        <v>2473</v>
      </c>
      <c r="K24" s="134" t="s">
        <v>149</v>
      </c>
      <c r="L24" s="134" t="s">
        <v>149</v>
      </c>
      <c r="M24" s="134">
        <v>79631</v>
      </c>
      <c r="N24" s="134">
        <v>16983</v>
      </c>
      <c r="O24" s="134">
        <v>99</v>
      </c>
      <c r="P24" s="134">
        <v>94</v>
      </c>
      <c r="Q24" s="134">
        <v>20946</v>
      </c>
      <c r="R24" s="134">
        <v>12233</v>
      </c>
      <c r="S24" s="134">
        <v>2576</v>
      </c>
    </row>
    <row r="25" spans="1:19" x14ac:dyDescent="0.3">
      <c r="A25" s="134">
        <v>17</v>
      </c>
      <c r="B25" s="135" t="s">
        <v>148</v>
      </c>
      <c r="C25" s="135" t="s">
        <v>29</v>
      </c>
      <c r="D25" s="134">
        <v>55</v>
      </c>
      <c r="E25" s="134">
        <v>970</v>
      </c>
      <c r="F25" s="134">
        <v>34</v>
      </c>
      <c r="G25" s="134">
        <v>1084</v>
      </c>
      <c r="H25" s="134">
        <v>100</v>
      </c>
      <c r="I25" s="134">
        <v>609</v>
      </c>
      <c r="J25" s="134">
        <v>1375</v>
      </c>
      <c r="K25" s="134" t="s">
        <v>149</v>
      </c>
      <c r="L25" s="134" t="s">
        <v>149</v>
      </c>
      <c r="M25" s="134">
        <v>40583</v>
      </c>
      <c r="N25" s="134">
        <v>12172</v>
      </c>
      <c r="O25" s="134">
        <v>100</v>
      </c>
      <c r="P25" s="134">
        <v>100</v>
      </c>
      <c r="Q25" s="134">
        <v>3866</v>
      </c>
      <c r="R25" s="134">
        <v>6580</v>
      </c>
      <c r="S25" s="134">
        <v>1943</v>
      </c>
    </row>
    <row r="26" spans="1:19" x14ac:dyDescent="0.3">
      <c r="A26" s="134">
        <v>18</v>
      </c>
      <c r="B26" s="135" t="s">
        <v>148</v>
      </c>
      <c r="C26" s="135" t="s">
        <v>151</v>
      </c>
      <c r="D26" s="134">
        <v>75</v>
      </c>
      <c r="E26" s="134">
        <v>1081</v>
      </c>
      <c r="F26" s="134">
        <v>39</v>
      </c>
      <c r="G26" s="134">
        <v>1122</v>
      </c>
      <c r="H26" s="134">
        <v>100</v>
      </c>
      <c r="I26" s="134">
        <v>444</v>
      </c>
      <c r="J26" s="134">
        <v>1615</v>
      </c>
      <c r="K26" s="134" t="s">
        <v>149</v>
      </c>
      <c r="L26" s="134" t="s">
        <v>149</v>
      </c>
      <c r="M26" s="134">
        <v>46810</v>
      </c>
      <c r="N26" s="134">
        <v>11910</v>
      </c>
      <c r="O26" s="134">
        <v>96</v>
      </c>
      <c r="P26" s="134">
        <v>92</v>
      </c>
      <c r="Q26" s="134">
        <v>12289</v>
      </c>
      <c r="R26" s="134">
        <v>236</v>
      </c>
      <c r="S26" s="134">
        <v>2566</v>
      </c>
    </row>
    <row r="27" spans="1:19" x14ac:dyDescent="0.3">
      <c r="A27" s="134">
        <v>19</v>
      </c>
      <c r="B27" s="135" t="s">
        <v>148</v>
      </c>
      <c r="C27" s="135" t="s">
        <v>31</v>
      </c>
      <c r="D27" s="134">
        <v>80</v>
      </c>
      <c r="E27" s="134">
        <v>1584</v>
      </c>
      <c r="F27" s="134">
        <v>53</v>
      </c>
      <c r="G27" s="134">
        <v>1763</v>
      </c>
      <c r="H27" s="134">
        <v>100</v>
      </c>
      <c r="I27" s="134">
        <v>943</v>
      </c>
      <c r="J27" s="134">
        <v>2094</v>
      </c>
      <c r="K27" s="134" t="s">
        <v>149</v>
      </c>
      <c r="L27" s="134" t="s">
        <v>149</v>
      </c>
      <c r="M27" s="134">
        <v>70302</v>
      </c>
      <c r="N27" s="134">
        <v>18557</v>
      </c>
      <c r="O27" s="134">
        <v>99</v>
      </c>
      <c r="P27" s="134">
        <v>100</v>
      </c>
      <c r="Q27" s="134">
        <v>13570</v>
      </c>
      <c r="R27" s="134">
        <v>21922</v>
      </c>
      <c r="S27" s="134">
        <v>4076</v>
      </c>
    </row>
    <row r="28" spans="1:19" x14ac:dyDescent="0.3">
      <c r="A28" s="134">
        <v>20</v>
      </c>
      <c r="B28" s="135" t="s">
        <v>148</v>
      </c>
      <c r="C28" s="135" t="s">
        <v>32</v>
      </c>
      <c r="D28" s="134">
        <v>110</v>
      </c>
      <c r="E28" s="134">
        <v>2011</v>
      </c>
      <c r="F28" s="134">
        <v>69</v>
      </c>
      <c r="G28" s="134">
        <v>3344</v>
      </c>
      <c r="H28" s="134">
        <v>100</v>
      </c>
      <c r="I28" s="134">
        <v>428</v>
      </c>
      <c r="J28" s="134">
        <v>2830</v>
      </c>
      <c r="K28" s="134" t="s">
        <v>149</v>
      </c>
      <c r="L28" s="134" t="s">
        <v>149</v>
      </c>
      <c r="M28" s="134">
        <v>83416</v>
      </c>
      <c r="N28" s="134">
        <v>26123</v>
      </c>
      <c r="O28" s="134">
        <v>100</v>
      </c>
      <c r="P28" s="134">
        <v>100</v>
      </c>
      <c r="Q28" s="134">
        <v>50317</v>
      </c>
      <c r="R28" s="134">
        <v>15299</v>
      </c>
      <c r="S28" s="134">
        <v>6578</v>
      </c>
    </row>
    <row r="29" spans="1:19" x14ac:dyDescent="0.3">
      <c r="A29" s="134">
        <v>21</v>
      </c>
      <c r="B29" s="135" t="s">
        <v>148</v>
      </c>
      <c r="C29" s="135" t="s">
        <v>33</v>
      </c>
      <c r="D29" s="134">
        <v>35</v>
      </c>
      <c r="E29" s="134">
        <v>682</v>
      </c>
      <c r="F29" s="134">
        <v>25</v>
      </c>
      <c r="G29" s="134">
        <v>945</v>
      </c>
      <c r="H29" s="134">
        <v>82</v>
      </c>
      <c r="I29" s="134">
        <v>205</v>
      </c>
      <c r="J29" s="134">
        <v>870</v>
      </c>
      <c r="K29" s="134" t="s">
        <v>149</v>
      </c>
      <c r="L29" s="134" t="s">
        <v>149</v>
      </c>
      <c r="M29" s="134">
        <v>27141</v>
      </c>
      <c r="N29" s="134">
        <v>7347</v>
      </c>
      <c r="O29" s="134">
        <v>99</v>
      </c>
      <c r="P29" s="134">
        <v>99</v>
      </c>
      <c r="Q29" s="134">
        <v>2922</v>
      </c>
      <c r="R29" s="134">
        <v>4924</v>
      </c>
      <c r="S29" s="134">
        <v>1507</v>
      </c>
    </row>
    <row r="30" spans="1:19" x14ac:dyDescent="0.3">
      <c r="A30" s="134">
        <v>22</v>
      </c>
      <c r="B30" s="135" t="s">
        <v>148</v>
      </c>
      <c r="C30" s="135" t="s">
        <v>34</v>
      </c>
      <c r="D30" s="134">
        <v>71</v>
      </c>
      <c r="E30" s="134">
        <v>1129</v>
      </c>
      <c r="F30" s="134">
        <v>40</v>
      </c>
      <c r="G30" s="134">
        <v>1282</v>
      </c>
      <c r="H30" s="134">
        <v>100</v>
      </c>
      <c r="I30" s="134">
        <v>606</v>
      </c>
      <c r="J30" s="134">
        <v>1663</v>
      </c>
      <c r="K30" s="134" t="s">
        <v>149</v>
      </c>
      <c r="L30" s="134" t="s">
        <v>149</v>
      </c>
      <c r="M30" s="134">
        <v>54592</v>
      </c>
      <c r="N30" s="134">
        <v>13383</v>
      </c>
      <c r="O30" s="134">
        <v>97</v>
      </c>
      <c r="P30" s="134">
        <v>98</v>
      </c>
      <c r="Q30" s="134">
        <v>6425</v>
      </c>
      <c r="R30" s="134">
        <v>7040</v>
      </c>
      <c r="S30" s="134">
        <v>1940</v>
      </c>
    </row>
    <row r="31" spans="1:19" x14ac:dyDescent="0.3">
      <c r="A31" s="134">
        <v>23</v>
      </c>
      <c r="B31" s="135" t="s">
        <v>148</v>
      </c>
      <c r="C31" s="135" t="s">
        <v>35</v>
      </c>
      <c r="D31" s="134">
        <v>54</v>
      </c>
      <c r="E31" s="134">
        <v>987</v>
      </c>
      <c r="F31" s="134">
        <v>35</v>
      </c>
      <c r="G31" s="134">
        <v>1279</v>
      </c>
      <c r="H31" s="134">
        <v>100</v>
      </c>
      <c r="I31" s="134">
        <v>538</v>
      </c>
      <c r="J31" s="134">
        <v>1322</v>
      </c>
      <c r="K31" s="134" t="s">
        <v>149</v>
      </c>
      <c r="L31" s="134" t="s">
        <v>149</v>
      </c>
      <c r="M31" s="134">
        <v>35095</v>
      </c>
      <c r="N31" s="134">
        <v>11902</v>
      </c>
      <c r="O31" s="134">
        <v>100</v>
      </c>
      <c r="P31" s="134">
        <v>97</v>
      </c>
      <c r="Q31" s="134">
        <v>7286</v>
      </c>
      <c r="R31" s="134">
        <v>5169</v>
      </c>
      <c r="S31" s="134">
        <v>1639</v>
      </c>
    </row>
    <row r="32" spans="1:19" x14ac:dyDescent="0.3">
      <c r="A32" s="134">
        <v>24</v>
      </c>
      <c r="B32" s="135" t="s">
        <v>148</v>
      </c>
      <c r="C32" s="135" t="s">
        <v>36</v>
      </c>
      <c r="D32" s="134">
        <v>43</v>
      </c>
      <c r="E32" s="134">
        <v>972</v>
      </c>
      <c r="F32" s="134">
        <v>33</v>
      </c>
      <c r="G32" s="134">
        <v>1088</v>
      </c>
      <c r="H32" s="134">
        <v>100</v>
      </c>
      <c r="I32" s="134">
        <v>421</v>
      </c>
      <c r="J32" s="134">
        <v>1234</v>
      </c>
      <c r="K32" s="134" t="s">
        <v>149</v>
      </c>
      <c r="L32" s="134" t="s">
        <v>149</v>
      </c>
      <c r="M32" s="134">
        <v>44299</v>
      </c>
      <c r="N32" s="134">
        <v>14961</v>
      </c>
      <c r="O32" s="134">
        <v>100</v>
      </c>
      <c r="P32" s="134">
        <v>99</v>
      </c>
      <c r="Q32" s="134">
        <v>8239</v>
      </c>
      <c r="R32" s="134">
        <v>9058</v>
      </c>
      <c r="S32" s="134">
        <v>3480</v>
      </c>
    </row>
    <row r="33" spans="1:19" x14ac:dyDescent="0.3">
      <c r="A33" s="134">
        <v>25</v>
      </c>
      <c r="B33" s="135" t="s">
        <v>148</v>
      </c>
      <c r="C33" s="135" t="s">
        <v>37</v>
      </c>
      <c r="D33" s="134">
        <v>28</v>
      </c>
      <c r="E33" s="134">
        <v>588</v>
      </c>
      <c r="F33" s="134">
        <v>21</v>
      </c>
      <c r="G33" s="134">
        <v>831</v>
      </c>
      <c r="H33" s="134">
        <v>100</v>
      </c>
      <c r="I33" s="134">
        <v>163</v>
      </c>
      <c r="J33" s="134">
        <v>725</v>
      </c>
      <c r="K33" s="134" t="s">
        <v>149</v>
      </c>
      <c r="L33" s="134" t="s">
        <v>149</v>
      </c>
      <c r="M33" s="134">
        <v>22743</v>
      </c>
      <c r="N33" s="134">
        <v>5181</v>
      </c>
      <c r="O33" s="134">
        <v>100</v>
      </c>
      <c r="P33" s="134">
        <v>94</v>
      </c>
      <c r="Q33" s="134">
        <v>3233</v>
      </c>
      <c r="R33" s="134">
        <v>2510</v>
      </c>
      <c r="S33" s="134">
        <v>1132</v>
      </c>
    </row>
    <row r="34" spans="1:19" x14ac:dyDescent="0.3">
      <c r="A34" s="134">
        <v>26</v>
      </c>
      <c r="B34" s="135" t="s">
        <v>148</v>
      </c>
      <c r="C34" s="135" t="s">
        <v>38</v>
      </c>
      <c r="D34" s="134">
        <v>49</v>
      </c>
      <c r="E34" s="134">
        <v>919</v>
      </c>
      <c r="F34" s="134">
        <v>30</v>
      </c>
      <c r="G34" s="134">
        <v>1148</v>
      </c>
      <c r="H34" s="134">
        <v>98</v>
      </c>
      <c r="I34" s="134">
        <v>341</v>
      </c>
      <c r="J34" s="134">
        <v>969</v>
      </c>
      <c r="K34" s="134" t="s">
        <v>149</v>
      </c>
      <c r="L34" s="134" t="s">
        <v>149</v>
      </c>
      <c r="M34" s="134">
        <v>42174</v>
      </c>
      <c r="N34" s="134">
        <v>9230</v>
      </c>
      <c r="O34" s="134">
        <v>95</v>
      </c>
      <c r="P34" s="134">
        <v>91</v>
      </c>
      <c r="Q34" s="134">
        <v>4040</v>
      </c>
      <c r="R34" s="134">
        <v>2337</v>
      </c>
      <c r="S34" s="134">
        <v>1205</v>
      </c>
    </row>
    <row r="35" spans="1:19" x14ac:dyDescent="0.3">
      <c r="A35" s="134">
        <v>27</v>
      </c>
      <c r="B35" s="135" t="s">
        <v>148</v>
      </c>
      <c r="C35" s="135" t="s">
        <v>39</v>
      </c>
      <c r="D35" s="134">
        <v>75</v>
      </c>
      <c r="E35" s="134">
        <v>1653</v>
      </c>
      <c r="F35" s="134">
        <v>50</v>
      </c>
      <c r="G35" s="134">
        <v>1842</v>
      </c>
      <c r="H35" s="134">
        <v>98</v>
      </c>
      <c r="I35" s="134">
        <v>999</v>
      </c>
      <c r="J35" s="134">
        <v>2037</v>
      </c>
      <c r="K35" s="134" t="s">
        <v>149</v>
      </c>
      <c r="L35" s="134" t="s">
        <v>149</v>
      </c>
      <c r="M35" s="134">
        <v>75226</v>
      </c>
      <c r="N35" s="134">
        <v>23974</v>
      </c>
      <c r="O35" s="134">
        <v>98</v>
      </c>
      <c r="P35" s="134">
        <v>98</v>
      </c>
      <c r="Q35" s="134">
        <v>9009</v>
      </c>
      <c r="R35" s="134">
        <v>13889</v>
      </c>
      <c r="S35" s="134">
        <v>3717</v>
      </c>
    </row>
    <row r="36" spans="1:19" x14ac:dyDescent="0.3">
      <c r="A36" s="134">
        <v>28</v>
      </c>
      <c r="B36" s="135" t="s">
        <v>148</v>
      </c>
      <c r="C36" s="135" t="s">
        <v>40</v>
      </c>
      <c r="D36" s="134">
        <v>70</v>
      </c>
      <c r="E36" s="134">
        <v>1733</v>
      </c>
      <c r="F36" s="134">
        <v>48</v>
      </c>
      <c r="G36" s="134">
        <v>1876</v>
      </c>
      <c r="H36" s="134">
        <v>97</v>
      </c>
      <c r="I36" s="134">
        <v>356</v>
      </c>
      <c r="J36" s="134">
        <v>1943</v>
      </c>
      <c r="K36" s="134" t="s">
        <v>149</v>
      </c>
      <c r="L36" s="134" t="s">
        <v>149</v>
      </c>
      <c r="M36" s="134">
        <v>66385</v>
      </c>
      <c r="N36" s="134">
        <v>26842</v>
      </c>
      <c r="O36" s="134">
        <v>95</v>
      </c>
      <c r="P36" s="134">
        <v>88</v>
      </c>
      <c r="Q36" s="134">
        <v>17742</v>
      </c>
      <c r="R36" s="134">
        <v>11044</v>
      </c>
      <c r="S36" s="134">
        <v>3248</v>
      </c>
    </row>
    <row r="37" spans="1:19" x14ac:dyDescent="0.3">
      <c r="A37" s="134">
        <v>29</v>
      </c>
      <c r="B37" s="135" t="s">
        <v>148</v>
      </c>
      <c r="C37" s="135" t="s">
        <v>41</v>
      </c>
      <c r="D37" s="134">
        <v>38</v>
      </c>
      <c r="E37" s="134">
        <v>661</v>
      </c>
      <c r="F37" s="134">
        <v>22</v>
      </c>
      <c r="G37" s="134">
        <v>810</v>
      </c>
      <c r="H37" s="134">
        <v>95</v>
      </c>
      <c r="I37" s="134">
        <v>302</v>
      </c>
      <c r="J37" s="134">
        <v>825</v>
      </c>
      <c r="K37" s="134" t="s">
        <v>149</v>
      </c>
      <c r="L37" s="134" t="s">
        <v>149</v>
      </c>
      <c r="M37" s="134">
        <v>30057</v>
      </c>
      <c r="N37" s="134">
        <v>6274</v>
      </c>
      <c r="O37" s="134">
        <v>100</v>
      </c>
      <c r="P37" s="134">
        <v>95</v>
      </c>
      <c r="Q37" s="134">
        <v>1692</v>
      </c>
      <c r="R37" s="134">
        <v>833</v>
      </c>
      <c r="S37" s="134">
        <v>985</v>
      </c>
    </row>
    <row r="38" spans="1:19" x14ac:dyDescent="0.3">
      <c r="A38" s="134">
        <v>30</v>
      </c>
      <c r="B38" s="135" t="s">
        <v>148</v>
      </c>
      <c r="C38" s="135" t="s">
        <v>42</v>
      </c>
      <c r="D38" s="134">
        <v>82</v>
      </c>
      <c r="E38" s="134">
        <v>1671</v>
      </c>
      <c r="F38" s="134">
        <v>55</v>
      </c>
      <c r="G38" s="134">
        <v>2382</v>
      </c>
      <c r="H38" s="134">
        <v>100</v>
      </c>
      <c r="I38" s="134">
        <v>227</v>
      </c>
      <c r="J38" s="134">
        <v>2083</v>
      </c>
      <c r="K38" s="134" t="s">
        <v>149</v>
      </c>
      <c r="L38" s="134" t="s">
        <v>149</v>
      </c>
      <c r="M38" s="134">
        <v>76251</v>
      </c>
      <c r="N38" s="134">
        <v>22513</v>
      </c>
      <c r="O38" s="134">
        <v>100</v>
      </c>
      <c r="P38" s="134">
        <v>100</v>
      </c>
      <c r="Q38" s="134">
        <v>18226</v>
      </c>
      <c r="R38" s="134">
        <v>8552</v>
      </c>
      <c r="S38" s="134">
        <v>3405</v>
      </c>
    </row>
    <row r="39" spans="1:19" x14ac:dyDescent="0.3">
      <c r="A39" s="134">
        <v>31</v>
      </c>
      <c r="B39" s="135" t="s">
        <v>148</v>
      </c>
      <c r="C39" s="135" t="s">
        <v>43</v>
      </c>
      <c r="D39" s="134">
        <v>64</v>
      </c>
      <c r="E39" s="134">
        <v>1250</v>
      </c>
      <c r="F39" s="134">
        <v>42</v>
      </c>
      <c r="G39" s="134">
        <v>1714</v>
      </c>
      <c r="H39" s="134">
        <v>93</v>
      </c>
      <c r="I39" s="134">
        <v>904</v>
      </c>
      <c r="J39" s="134">
        <v>1781</v>
      </c>
      <c r="K39" s="134" t="s">
        <v>149</v>
      </c>
      <c r="L39" s="134" t="s">
        <v>149</v>
      </c>
      <c r="M39" s="134">
        <v>45973</v>
      </c>
      <c r="N39" s="134">
        <v>10408</v>
      </c>
      <c r="O39" s="134">
        <v>93</v>
      </c>
      <c r="P39" s="134">
        <v>85</v>
      </c>
      <c r="Q39" s="134">
        <v>5780</v>
      </c>
      <c r="R39" s="134">
        <v>6118</v>
      </c>
      <c r="S39" s="134">
        <v>1653</v>
      </c>
    </row>
    <row r="40" spans="1:19" x14ac:dyDescent="0.3">
      <c r="A40" s="134">
        <v>32</v>
      </c>
      <c r="B40" s="135" t="s">
        <v>148</v>
      </c>
      <c r="C40" s="135" t="s">
        <v>44</v>
      </c>
      <c r="D40" s="134">
        <v>48</v>
      </c>
      <c r="E40" s="134">
        <v>874</v>
      </c>
      <c r="F40" s="134">
        <v>33</v>
      </c>
      <c r="G40" s="134">
        <v>1184</v>
      </c>
      <c r="H40" s="134">
        <v>89</v>
      </c>
      <c r="I40" s="134">
        <v>337</v>
      </c>
      <c r="J40" s="134">
        <v>1231</v>
      </c>
      <c r="K40" s="134" t="s">
        <v>149</v>
      </c>
      <c r="L40" s="134" t="s">
        <v>149</v>
      </c>
      <c r="M40" s="134">
        <v>34604</v>
      </c>
      <c r="N40" s="134">
        <v>7556</v>
      </c>
      <c r="O40" s="134">
        <v>94</v>
      </c>
      <c r="P40" s="134">
        <v>88</v>
      </c>
      <c r="Q40" s="134">
        <v>1284</v>
      </c>
      <c r="R40" s="134">
        <v>3393</v>
      </c>
      <c r="S40" s="134">
        <v>1587</v>
      </c>
    </row>
    <row r="41" spans="1:19" x14ac:dyDescent="0.3">
      <c r="A41" s="134">
        <v>33</v>
      </c>
      <c r="B41" s="135" t="s">
        <v>148</v>
      </c>
      <c r="C41" s="135" t="s">
        <v>45</v>
      </c>
      <c r="D41" s="134">
        <v>71</v>
      </c>
      <c r="E41" s="134">
        <v>1421</v>
      </c>
      <c r="F41" s="134">
        <v>47</v>
      </c>
      <c r="G41" s="134">
        <v>1894</v>
      </c>
      <c r="H41" s="134">
        <v>100</v>
      </c>
      <c r="I41" s="134">
        <v>397</v>
      </c>
      <c r="J41" s="134">
        <v>1853</v>
      </c>
      <c r="K41" s="134" t="s">
        <v>149</v>
      </c>
      <c r="L41" s="134" t="s">
        <v>149</v>
      </c>
      <c r="M41" s="134">
        <v>72361</v>
      </c>
      <c r="N41" s="134">
        <v>16983</v>
      </c>
      <c r="O41" s="134">
        <v>99</v>
      </c>
      <c r="P41" s="134">
        <v>95</v>
      </c>
      <c r="Q41" s="134">
        <v>15041</v>
      </c>
      <c r="R41" s="134">
        <v>4310</v>
      </c>
      <c r="S41" s="134">
        <v>4122</v>
      </c>
    </row>
    <row r="42" spans="1:19" ht="27" x14ac:dyDescent="0.3">
      <c r="A42" s="134">
        <v>34</v>
      </c>
      <c r="B42" s="135" t="s">
        <v>148</v>
      </c>
      <c r="C42" s="135" t="s">
        <v>46</v>
      </c>
      <c r="D42" s="134">
        <v>37</v>
      </c>
      <c r="E42" s="134">
        <v>612</v>
      </c>
      <c r="F42" s="134">
        <v>26</v>
      </c>
      <c r="G42" s="134">
        <v>809</v>
      </c>
      <c r="H42" s="134">
        <v>100</v>
      </c>
      <c r="I42" s="134">
        <v>303</v>
      </c>
      <c r="J42" s="134">
        <v>960</v>
      </c>
      <c r="K42" s="134" t="s">
        <v>149</v>
      </c>
      <c r="L42" s="134" t="s">
        <v>149</v>
      </c>
      <c r="M42" s="134">
        <v>30425</v>
      </c>
      <c r="N42" s="134">
        <v>3443</v>
      </c>
      <c r="O42" s="134">
        <v>96</v>
      </c>
      <c r="P42" s="134">
        <v>92</v>
      </c>
      <c r="Q42" s="134">
        <v>462</v>
      </c>
      <c r="R42" s="134">
        <v>1154</v>
      </c>
      <c r="S42" s="134">
        <v>934</v>
      </c>
    </row>
    <row r="43" spans="1:19" ht="27" x14ac:dyDescent="0.3">
      <c r="A43" s="134">
        <v>35</v>
      </c>
      <c r="B43" s="135" t="s">
        <v>148</v>
      </c>
      <c r="C43" s="135" t="s">
        <v>47</v>
      </c>
      <c r="D43" s="134">
        <v>52</v>
      </c>
      <c r="E43" s="134">
        <v>958</v>
      </c>
      <c r="F43" s="134">
        <v>33</v>
      </c>
      <c r="G43" s="134">
        <v>1269</v>
      </c>
      <c r="H43" s="134">
        <v>96</v>
      </c>
      <c r="I43" s="134">
        <v>507</v>
      </c>
      <c r="J43" s="134">
        <v>1357</v>
      </c>
      <c r="K43" s="134">
        <v>98</v>
      </c>
      <c r="L43" s="134">
        <v>97</v>
      </c>
      <c r="M43" s="134">
        <v>47946</v>
      </c>
      <c r="N43" s="134">
        <v>10571</v>
      </c>
      <c r="O43" s="134">
        <v>98</v>
      </c>
      <c r="P43" s="134">
        <v>95</v>
      </c>
      <c r="Q43" s="134">
        <v>4930</v>
      </c>
      <c r="R43" s="134">
        <v>4074</v>
      </c>
      <c r="S43" s="134">
        <v>1651</v>
      </c>
    </row>
    <row r="44" spans="1:19" ht="27" x14ac:dyDescent="0.3">
      <c r="A44" s="134">
        <v>36</v>
      </c>
      <c r="B44" s="135" t="s">
        <v>148</v>
      </c>
      <c r="C44" s="135" t="s">
        <v>48</v>
      </c>
      <c r="D44" s="134">
        <v>34</v>
      </c>
      <c r="E44" s="134">
        <v>570</v>
      </c>
      <c r="F44" s="134">
        <v>22</v>
      </c>
      <c r="G44" s="134">
        <v>559</v>
      </c>
      <c r="H44" s="134">
        <v>100</v>
      </c>
      <c r="I44" s="134">
        <v>274</v>
      </c>
      <c r="J44" s="134">
        <v>804</v>
      </c>
      <c r="K44" s="134" t="s">
        <v>149</v>
      </c>
      <c r="L44" s="134" t="s">
        <v>149</v>
      </c>
      <c r="M44" s="134">
        <v>24201</v>
      </c>
      <c r="N44" s="134">
        <v>8471</v>
      </c>
      <c r="O44" s="134">
        <v>99</v>
      </c>
      <c r="P44" s="134">
        <v>98</v>
      </c>
      <c r="Q44" s="134">
        <v>1166</v>
      </c>
      <c r="R44" s="134">
        <v>3007</v>
      </c>
      <c r="S44" s="134">
        <v>1587</v>
      </c>
    </row>
    <row r="45" spans="1:19" ht="27" x14ac:dyDescent="0.3">
      <c r="A45" s="134">
        <v>37</v>
      </c>
      <c r="B45" s="135" t="s">
        <v>148</v>
      </c>
      <c r="C45" s="135" t="s">
        <v>49</v>
      </c>
      <c r="D45" s="134">
        <v>41</v>
      </c>
      <c r="E45" s="134">
        <v>961</v>
      </c>
      <c r="F45" s="134">
        <v>34</v>
      </c>
      <c r="G45" s="134">
        <v>1535</v>
      </c>
      <c r="H45" s="134">
        <v>98</v>
      </c>
      <c r="I45" s="134">
        <v>486</v>
      </c>
      <c r="J45" s="134">
        <v>1258</v>
      </c>
      <c r="K45" s="134">
        <v>100</v>
      </c>
      <c r="L45" s="134">
        <v>99</v>
      </c>
      <c r="M45" s="134">
        <v>38353</v>
      </c>
      <c r="N45" s="134">
        <v>11406</v>
      </c>
      <c r="O45" s="134">
        <v>100</v>
      </c>
      <c r="P45" s="134">
        <v>101</v>
      </c>
      <c r="Q45" s="134">
        <v>1883</v>
      </c>
      <c r="R45" s="134">
        <v>9026</v>
      </c>
      <c r="S45" s="134">
        <v>1444</v>
      </c>
    </row>
    <row r="46" spans="1:19" ht="27" x14ac:dyDescent="0.3">
      <c r="A46" s="134">
        <v>38</v>
      </c>
      <c r="B46" s="135" t="s">
        <v>148</v>
      </c>
      <c r="C46" s="135" t="s">
        <v>50</v>
      </c>
      <c r="D46" s="134">
        <v>70</v>
      </c>
      <c r="E46" s="134">
        <v>1312</v>
      </c>
      <c r="F46" s="134">
        <v>44</v>
      </c>
      <c r="G46" s="134">
        <v>1913</v>
      </c>
      <c r="H46" s="134">
        <v>100</v>
      </c>
      <c r="I46" s="134">
        <v>288</v>
      </c>
      <c r="J46" s="134">
        <v>1672</v>
      </c>
      <c r="K46" s="134" t="s">
        <v>149</v>
      </c>
      <c r="L46" s="134" t="s">
        <v>149</v>
      </c>
      <c r="M46" s="134">
        <v>50245</v>
      </c>
      <c r="N46" s="134">
        <v>15616</v>
      </c>
      <c r="O46" s="134">
        <v>99</v>
      </c>
      <c r="P46" s="134">
        <v>100</v>
      </c>
      <c r="Q46" s="134">
        <v>15655</v>
      </c>
      <c r="R46" s="134">
        <v>10386</v>
      </c>
      <c r="S46" s="134">
        <v>2640</v>
      </c>
    </row>
    <row r="47" spans="1:19" ht="27" x14ac:dyDescent="0.3">
      <c r="A47" s="134">
        <v>39</v>
      </c>
      <c r="B47" s="135" t="s">
        <v>148</v>
      </c>
      <c r="C47" s="135" t="s">
        <v>51</v>
      </c>
      <c r="D47" s="134">
        <v>72</v>
      </c>
      <c r="E47" s="134">
        <v>1314</v>
      </c>
      <c r="F47" s="134">
        <v>48</v>
      </c>
      <c r="G47" s="134">
        <v>1728</v>
      </c>
      <c r="H47" s="134">
        <v>96</v>
      </c>
      <c r="I47" s="134">
        <v>577</v>
      </c>
      <c r="J47" s="134">
        <v>1779</v>
      </c>
      <c r="K47" s="134" t="s">
        <v>149</v>
      </c>
      <c r="L47" s="134" t="s">
        <v>149</v>
      </c>
      <c r="M47" s="134">
        <v>59969</v>
      </c>
      <c r="N47" s="134">
        <v>14480</v>
      </c>
      <c r="O47" s="134">
        <v>98</v>
      </c>
      <c r="P47" s="134">
        <v>96</v>
      </c>
      <c r="Q47" s="134">
        <v>6815</v>
      </c>
      <c r="R47" s="134">
        <v>853</v>
      </c>
      <c r="S47" s="134">
        <v>2515</v>
      </c>
    </row>
    <row r="48" spans="1:19" ht="27" x14ac:dyDescent="0.3">
      <c r="A48" s="134">
        <v>40</v>
      </c>
      <c r="B48" s="135" t="s">
        <v>148</v>
      </c>
      <c r="C48" s="135" t="s">
        <v>52</v>
      </c>
      <c r="D48" s="134">
        <v>51</v>
      </c>
      <c r="E48" s="134">
        <v>822</v>
      </c>
      <c r="F48" s="134">
        <v>29</v>
      </c>
      <c r="G48" s="134">
        <v>1213</v>
      </c>
      <c r="H48" s="134">
        <v>100</v>
      </c>
      <c r="I48" s="134">
        <v>304</v>
      </c>
      <c r="J48" s="134">
        <v>1148</v>
      </c>
      <c r="K48" s="134" t="s">
        <v>149</v>
      </c>
      <c r="L48" s="134" t="s">
        <v>149</v>
      </c>
      <c r="M48" s="134">
        <v>34776</v>
      </c>
      <c r="N48" s="134">
        <v>11560</v>
      </c>
      <c r="O48" s="134">
        <v>99</v>
      </c>
      <c r="P48" s="134">
        <v>98</v>
      </c>
      <c r="Q48" s="134">
        <v>5995</v>
      </c>
      <c r="R48" s="134">
        <v>5221</v>
      </c>
      <c r="S48" s="134">
        <v>2481</v>
      </c>
    </row>
    <row r="49" spans="1:19" ht="27" x14ac:dyDescent="0.3">
      <c r="A49" s="134">
        <v>41</v>
      </c>
      <c r="B49" s="135" t="s">
        <v>148</v>
      </c>
      <c r="C49" s="135" t="s">
        <v>53</v>
      </c>
      <c r="D49" s="134">
        <v>62</v>
      </c>
      <c r="E49" s="134">
        <v>1138</v>
      </c>
      <c r="F49" s="134">
        <v>38</v>
      </c>
      <c r="G49" s="134">
        <v>1401</v>
      </c>
      <c r="H49" s="134">
        <v>100</v>
      </c>
      <c r="I49" s="134">
        <v>340</v>
      </c>
      <c r="J49" s="134">
        <v>1444</v>
      </c>
      <c r="K49" s="134" t="s">
        <v>149</v>
      </c>
      <c r="L49" s="134" t="s">
        <v>149</v>
      </c>
      <c r="M49" s="134">
        <v>49311</v>
      </c>
      <c r="N49" s="134">
        <v>15763</v>
      </c>
      <c r="O49" s="134">
        <v>99</v>
      </c>
      <c r="P49" s="134">
        <v>100</v>
      </c>
      <c r="Q49" s="134">
        <v>5655</v>
      </c>
      <c r="R49" s="134">
        <v>6307</v>
      </c>
      <c r="S49" s="134">
        <v>2354</v>
      </c>
    </row>
    <row r="50" spans="1:19" ht="27" x14ac:dyDescent="0.3">
      <c r="A50" s="134">
        <v>42</v>
      </c>
      <c r="B50" s="135" t="s">
        <v>148</v>
      </c>
      <c r="C50" s="135" t="s">
        <v>54</v>
      </c>
      <c r="D50" s="134">
        <v>68</v>
      </c>
      <c r="E50" s="134">
        <v>1265</v>
      </c>
      <c r="F50" s="134">
        <v>45</v>
      </c>
      <c r="G50" s="134">
        <v>2161</v>
      </c>
      <c r="H50" s="134">
        <v>100</v>
      </c>
      <c r="I50" s="134">
        <v>225</v>
      </c>
      <c r="J50" s="134">
        <v>1708</v>
      </c>
      <c r="K50" s="134" t="s">
        <v>149</v>
      </c>
      <c r="L50" s="134" t="s">
        <v>149</v>
      </c>
      <c r="M50" s="134">
        <v>59266</v>
      </c>
      <c r="N50" s="134">
        <v>14898</v>
      </c>
      <c r="O50" s="134">
        <v>100</v>
      </c>
      <c r="P50" s="134">
        <v>100</v>
      </c>
      <c r="Q50" s="134">
        <v>10085</v>
      </c>
      <c r="R50" s="134">
        <v>1673</v>
      </c>
      <c r="S50" s="134">
        <v>2799</v>
      </c>
    </row>
    <row r="51" spans="1:19" ht="27" x14ac:dyDescent="0.3">
      <c r="A51" s="134">
        <v>43</v>
      </c>
      <c r="B51" s="135" t="s">
        <v>148</v>
      </c>
      <c r="C51" s="135" t="s">
        <v>55</v>
      </c>
      <c r="D51" s="134">
        <v>64</v>
      </c>
      <c r="E51" s="134">
        <v>1787</v>
      </c>
      <c r="F51" s="134">
        <v>54</v>
      </c>
      <c r="G51" s="134">
        <v>2672</v>
      </c>
      <c r="H51" s="134">
        <v>98</v>
      </c>
      <c r="I51" s="134">
        <v>367</v>
      </c>
      <c r="J51" s="134">
        <v>1962</v>
      </c>
      <c r="K51" s="134">
        <v>95</v>
      </c>
      <c r="L51" s="134">
        <v>94</v>
      </c>
      <c r="M51" s="134">
        <v>72711</v>
      </c>
      <c r="N51" s="134">
        <v>14847</v>
      </c>
      <c r="O51" s="134">
        <v>95</v>
      </c>
      <c r="P51" s="134">
        <v>90</v>
      </c>
      <c r="Q51" s="134">
        <v>2608</v>
      </c>
      <c r="R51" s="134">
        <v>4043</v>
      </c>
      <c r="S51" s="134">
        <v>1799</v>
      </c>
    </row>
    <row r="52" spans="1:19" ht="27" x14ac:dyDescent="0.3">
      <c r="A52" s="134">
        <v>44</v>
      </c>
      <c r="B52" s="135" t="s">
        <v>148</v>
      </c>
      <c r="C52" s="135" t="s">
        <v>56</v>
      </c>
      <c r="D52" s="134">
        <v>32</v>
      </c>
      <c r="E52" s="134">
        <v>723</v>
      </c>
      <c r="F52" s="134">
        <v>25</v>
      </c>
      <c r="G52" s="134">
        <v>877</v>
      </c>
      <c r="H52" s="134">
        <v>100</v>
      </c>
      <c r="I52" s="134">
        <v>258</v>
      </c>
      <c r="J52" s="134">
        <v>1065</v>
      </c>
      <c r="K52" s="134" t="s">
        <v>149</v>
      </c>
      <c r="L52" s="134" t="s">
        <v>149</v>
      </c>
      <c r="M52" s="134">
        <v>27715</v>
      </c>
      <c r="N52" s="134">
        <v>7226</v>
      </c>
      <c r="O52" s="134">
        <v>99</v>
      </c>
      <c r="P52" s="134">
        <v>99</v>
      </c>
      <c r="Q52" s="134">
        <v>2985</v>
      </c>
      <c r="R52" s="134">
        <v>1273</v>
      </c>
      <c r="S52" s="134">
        <v>1060</v>
      </c>
    </row>
    <row r="53" spans="1:19" ht="27" x14ac:dyDescent="0.3">
      <c r="A53" s="134">
        <v>45</v>
      </c>
      <c r="B53" s="135" t="s">
        <v>148</v>
      </c>
      <c r="C53" s="135" t="s">
        <v>57</v>
      </c>
      <c r="D53" s="134">
        <v>46</v>
      </c>
      <c r="E53" s="134">
        <v>895</v>
      </c>
      <c r="F53" s="134">
        <v>33</v>
      </c>
      <c r="G53" s="134">
        <v>1006</v>
      </c>
      <c r="H53" s="134">
        <v>98</v>
      </c>
      <c r="I53" s="134">
        <v>286</v>
      </c>
      <c r="J53" s="134">
        <v>1276</v>
      </c>
      <c r="K53" s="134" t="s">
        <v>149</v>
      </c>
      <c r="L53" s="134" t="s">
        <v>149</v>
      </c>
      <c r="M53" s="134">
        <v>36385</v>
      </c>
      <c r="N53" s="134">
        <v>6006</v>
      </c>
      <c r="O53" s="134">
        <v>99</v>
      </c>
      <c r="P53" s="134">
        <v>98</v>
      </c>
      <c r="Q53" s="134">
        <v>4873</v>
      </c>
      <c r="R53" s="134">
        <v>4341</v>
      </c>
      <c r="S53" s="134">
        <v>1320</v>
      </c>
    </row>
    <row r="54" spans="1:19" ht="27" x14ac:dyDescent="0.3">
      <c r="A54" s="134">
        <v>46</v>
      </c>
      <c r="B54" s="135" t="s">
        <v>148</v>
      </c>
      <c r="C54" s="135" t="s">
        <v>58</v>
      </c>
      <c r="D54" s="134">
        <v>93</v>
      </c>
      <c r="E54" s="134">
        <v>1870</v>
      </c>
      <c r="F54" s="134">
        <v>58</v>
      </c>
      <c r="G54" s="134">
        <v>2765</v>
      </c>
      <c r="H54" s="134">
        <v>100</v>
      </c>
      <c r="I54" s="134">
        <v>244</v>
      </c>
      <c r="J54" s="134">
        <v>2240</v>
      </c>
      <c r="K54" s="134">
        <v>97</v>
      </c>
      <c r="L54" s="134">
        <v>93</v>
      </c>
      <c r="M54" s="134">
        <v>67691</v>
      </c>
      <c r="N54" s="134">
        <v>20886</v>
      </c>
      <c r="O54" s="134">
        <v>95</v>
      </c>
      <c r="P54" s="134">
        <v>99</v>
      </c>
      <c r="Q54" s="134">
        <v>16162</v>
      </c>
      <c r="R54" s="134">
        <v>8088</v>
      </c>
      <c r="S54" s="134">
        <v>3458</v>
      </c>
    </row>
    <row r="55" spans="1:19" ht="27" x14ac:dyDescent="0.3">
      <c r="A55" s="134">
        <v>47</v>
      </c>
      <c r="B55" s="135" t="s">
        <v>148</v>
      </c>
      <c r="C55" s="135" t="s">
        <v>59</v>
      </c>
      <c r="D55" s="134">
        <v>55</v>
      </c>
      <c r="E55" s="134">
        <v>1092</v>
      </c>
      <c r="F55" s="134">
        <v>36</v>
      </c>
      <c r="G55" s="134">
        <v>1241</v>
      </c>
      <c r="H55" s="134">
        <v>100</v>
      </c>
      <c r="I55" s="134">
        <v>639</v>
      </c>
      <c r="J55" s="134">
        <v>1380</v>
      </c>
      <c r="K55" s="134" t="s">
        <v>149</v>
      </c>
      <c r="L55" s="134" t="s">
        <v>149</v>
      </c>
      <c r="M55" s="134">
        <v>37295</v>
      </c>
      <c r="N55" s="134">
        <v>12086</v>
      </c>
      <c r="O55" s="134">
        <v>99</v>
      </c>
      <c r="P55" s="134">
        <v>98</v>
      </c>
      <c r="Q55" s="134">
        <v>5447</v>
      </c>
      <c r="R55" s="134">
        <v>3621</v>
      </c>
      <c r="S55" s="134">
        <v>1471</v>
      </c>
    </row>
    <row r="56" spans="1:19" ht="27" x14ac:dyDescent="0.3">
      <c r="A56" s="134">
        <v>48</v>
      </c>
      <c r="B56" s="135" t="s">
        <v>148</v>
      </c>
      <c r="C56" s="135" t="s">
        <v>60</v>
      </c>
      <c r="D56" s="134">
        <v>38</v>
      </c>
      <c r="E56" s="134">
        <v>779</v>
      </c>
      <c r="F56" s="134">
        <v>29</v>
      </c>
      <c r="G56" s="134">
        <v>965</v>
      </c>
      <c r="H56" s="134">
        <v>99</v>
      </c>
      <c r="I56" s="134">
        <v>301</v>
      </c>
      <c r="J56" s="134">
        <v>1064</v>
      </c>
      <c r="K56" s="134" t="s">
        <v>149</v>
      </c>
      <c r="L56" s="134" t="s">
        <v>149</v>
      </c>
      <c r="M56" s="134">
        <v>34365</v>
      </c>
      <c r="N56" s="134">
        <v>8981</v>
      </c>
      <c r="O56" s="134">
        <v>98</v>
      </c>
      <c r="P56" s="134">
        <v>98</v>
      </c>
      <c r="Q56" s="134">
        <v>2400</v>
      </c>
      <c r="R56" s="134">
        <v>3715</v>
      </c>
      <c r="S56" s="134">
        <v>2045</v>
      </c>
    </row>
    <row r="57" spans="1:19" ht="27" x14ac:dyDescent="0.3">
      <c r="A57" s="134">
        <v>49</v>
      </c>
      <c r="B57" s="135" t="s">
        <v>148</v>
      </c>
      <c r="C57" s="135" t="s">
        <v>61</v>
      </c>
      <c r="D57" s="134">
        <v>103</v>
      </c>
      <c r="E57" s="134">
        <v>2219</v>
      </c>
      <c r="F57" s="134">
        <v>69</v>
      </c>
      <c r="G57" s="134">
        <v>3662</v>
      </c>
      <c r="H57" s="134">
        <v>99</v>
      </c>
      <c r="I57" s="134">
        <v>586</v>
      </c>
      <c r="J57" s="134">
        <v>2563</v>
      </c>
      <c r="K57" s="134" t="s">
        <v>149</v>
      </c>
      <c r="L57" s="134" t="s">
        <v>149</v>
      </c>
      <c r="M57" s="134">
        <v>78979</v>
      </c>
      <c r="N57" s="134">
        <v>24120</v>
      </c>
      <c r="O57" s="134">
        <v>95</v>
      </c>
      <c r="P57" s="134">
        <v>83</v>
      </c>
      <c r="Q57" s="134">
        <v>13275</v>
      </c>
      <c r="R57" s="134">
        <v>8445</v>
      </c>
      <c r="S57" s="134">
        <v>3183</v>
      </c>
    </row>
    <row r="58" spans="1:19" ht="27" x14ac:dyDescent="0.3">
      <c r="A58" s="134">
        <v>50</v>
      </c>
      <c r="B58" s="135" t="s">
        <v>148</v>
      </c>
      <c r="C58" s="135" t="s">
        <v>62</v>
      </c>
      <c r="D58" s="134">
        <v>73</v>
      </c>
      <c r="E58" s="134">
        <v>1295</v>
      </c>
      <c r="F58" s="134">
        <v>43</v>
      </c>
      <c r="G58" s="134">
        <v>1868</v>
      </c>
      <c r="H58" s="134">
        <v>100</v>
      </c>
      <c r="I58" s="134">
        <v>509</v>
      </c>
      <c r="J58" s="134">
        <v>1666</v>
      </c>
      <c r="K58" s="134" t="s">
        <v>149</v>
      </c>
      <c r="L58" s="134" t="s">
        <v>149</v>
      </c>
      <c r="M58" s="134">
        <v>54312</v>
      </c>
      <c r="N58" s="134">
        <v>15850</v>
      </c>
      <c r="O58" s="134">
        <v>99</v>
      </c>
      <c r="P58" s="134">
        <v>98</v>
      </c>
      <c r="Q58" s="134">
        <v>8298</v>
      </c>
      <c r="R58" s="134">
        <v>6653</v>
      </c>
      <c r="S58" s="134">
        <v>2522</v>
      </c>
    </row>
    <row r="59" spans="1:19" ht="27" x14ac:dyDescent="0.3">
      <c r="A59" s="134">
        <v>51</v>
      </c>
      <c r="B59" s="135" t="s">
        <v>148</v>
      </c>
      <c r="C59" s="135" t="s">
        <v>63</v>
      </c>
      <c r="D59" s="134">
        <v>57</v>
      </c>
      <c r="E59" s="134">
        <v>966</v>
      </c>
      <c r="F59" s="134">
        <v>34</v>
      </c>
      <c r="G59" s="134">
        <v>1472</v>
      </c>
      <c r="H59" s="134">
        <v>97</v>
      </c>
      <c r="I59" s="134">
        <v>302</v>
      </c>
      <c r="J59" s="134">
        <v>1492</v>
      </c>
      <c r="K59" s="134" t="s">
        <v>149</v>
      </c>
      <c r="L59" s="134" t="s">
        <v>149</v>
      </c>
      <c r="M59" s="134">
        <v>42942</v>
      </c>
      <c r="N59" s="134">
        <v>11480</v>
      </c>
      <c r="O59" s="134">
        <v>96</v>
      </c>
      <c r="P59" s="134">
        <v>94</v>
      </c>
      <c r="Q59" s="134">
        <v>3472</v>
      </c>
      <c r="R59" s="134">
        <v>5905</v>
      </c>
      <c r="S59" s="134">
        <v>2199</v>
      </c>
    </row>
    <row r="60" spans="1:19" ht="27" x14ac:dyDescent="0.3">
      <c r="A60" s="134">
        <v>52</v>
      </c>
      <c r="B60" s="135" t="s">
        <v>148</v>
      </c>
      <c r="C60" s="135" t="s">
        <v>64</v>
      </c>
      <c r="D60" s="134">
        <v>118</v>
      </c>
      <c r="E60" s="134">
        <v>2665</v>
      </c>
      <c r="F60" s="134">
        <v>76</v>
      </c>
      <c r="G60" s="134">
        <v>3530</v>
      </c>
      <c r="H60" s="134">
        <v>96</v>
      </c>
      <c r="I60" s="134">
        <v>350</v>
      </c>
      <c r="J60" s="134">
        <v>3546</v>
      </c>
      <c r="K60" s="134" t="s">
        <v>149</v>
      </c>
      <c r="L60" s="134" t="s">
        <v>149</v>
      </c>
      <c r="M60" s="134">
        <v>125441</v>
      </c>
      <c r="N60" s="134">
        <v>41858</v>
      </c>
      <c r="O60" s="134">
        <v>99</v>
      </c>
      <c r="P60" s="134">
        <v>96</v>
      </c>
      <c r="Q60" s="134">
        <v>19397</v>
      </c>
      <c r="R60" s="134">
        <v>14750</v>
      </c>
      <c r="S60" s="134">
        <v>5223</v>
      </c>
    </row>
    <row r="61" spans="1:19" ht="27" x14ac:dyDescent="0.3">
      <c r="A61" s="134">
        <v>53</v>
      </c>
      <c r="B61" s="135" t="s">
        <v>148</v>
      </c>
      <c r="C61" s="135" t="s">
        <v>65</v>
      </c>
      <c r="D61" s="134">
        <v>67</v>
      </c>
      <c r="E61" s="134">
        <v>1229</v>
      </c>
      <c r="F61" s="134">
        <v>49</v>
      </c>
      <c r="G61" s="134">
        <v>1339</v>
      </c>
      <c r="H61" s="134">
        <v>100</v>
      </c>
      <c r="I61" s="134">
        <v>346</v>
      </c>
      <c r="J61" s="134">
        <v>1818</v>
      </c>
      <c r="K61" s="134" t="s">
        <v>149</v>
      </c>
      <c r="L61" s="134" t="s">
        <v>149</v>
      </c>
      <c r="M61" s="134">
        <v>40647</v>
      </c>
      <c r="N61" s="134">
        <v>17984</v>
      </c>
      <c r="O61" s="134">
        <v>100</v>
      </c>
      <c r="P61" s="134">
        <v>100</v>
      </c>
      <c r="Q61" s="134">
        <v>9125</v>
      </c>
      <c r="R61" s="134">
        <v>10466</v>
      </c>
      <c r="S61" s="134">
        <v>2726</v>
      </c>
    </row>
    <row r="62" spans="1:19" ht="27" x14ac:dyDescent="0.3">
      <c r="A62" s="134">
        <v>54</v>
      </c>
      <c r="B62" s="135" t="s">
        <v>148</v>
      </c>
      <c r="C62" s="135" t="s">
        <v>66</v>
      </c>
      <c r="D62" s="134">
        <v>82</v>
      </c>
      <c r="E62" s="134">
        <v>2064</v>
      </c>
      <c r="F62" s="134">
        <v>63</v>
      </c>
      <c r="G62" s="134">
        <v>3632</v>
      </c>
      <c r="H62" s="134">
        <v>99</v>
      </c>
      <c r="I62" s="134">
        <v>1018</v>
      </c>
      <c r="J62" s="134">
        <v>2292</v>
      </c>
      <c r="K62" s="134">
        <v>100</v>
      </c>
      <c r="L62" s="134">
        <v>99</v>
      </c>
      <c r="M62" s="134">
        <v>91374</v>
      </c>
      <c r="N62" s="134">
        <v>15156</v>
      </c>
      <c r="O62" s="134">
        <v>99</v>
      </c>
      <c r="P62" s="134">
        <v>97</v>
      </c>
      <c r="Q62" s="134">
        <v>16568</v>
      </c>
      <c r="R62" s="134">
        <v>9697</v>
      </c>
      <c r="S62" s="134">
        <v>4607</v>
      </c>
    </row>
    <row r="63" spans="1:19" ht="27" x14ac:dyDescent="0.3">
      <c r="A63" s="134">
        <v>55</v>
      </c>
      <c r="B63" s="135" t="s">
        <v>148</v>
      </c>
      <c r="C63" s="135" t="s">
        <v>67</v>
      </c>
      <c r="D63" s="134">
        <v>42</v>
      </c>
      <c r="E63" s="134">
        <v>764</v>
      </c>
      <c r="F63" s="134">
        <v>27</v>
      </c>
      <c r="G63" s="134">
        <v>1242</v>
      </c>
      <c r="H63" s="134">
        <v>100</v>
      </c>
      <c r="I63" s="134">
        <v>298</v>
      </c>
      <c r="J63" s="134">
        <v>1018</v>
      </c>
      <c r="K63" s="134" t="s">
        <v>149</v>
      </c>
      <c r="L63" s="134" t="s">
        <v>149</v>
      </c>
      <c r="M63" s="134">
        <v>36294</v>
      </c>
      <c r="N63" s="134">
        <v>11500</v>
      </c>
      <c r="O63" s="134">
        <v>99</v>
      </c>
      <c r="P63" s="134">
        <v>100</v>
      </c>
      <c r="Q63" s="134">
        <v>4672</v>
      </c>
      <c r="R63" s="134">
        <v>5687</v>
      </c>
      <c r="S63" s="134">
        <v>1721</v>
      </c>
    </row>
    <row r="64" spans="1:19" ht="27" x14ac:dyDescent="0.3">
      <c r="A64" s="134">
        <v>56</v>
      </c>
      <c r="B64" s="135" t="s">
        <v>148</v>
      </c>
      <c r="C64" s="135" t="s">
        <v>68</v>
      </c>
      <c r="D64" s="134">
        <v>59</v>
      </c>
      <c r="E64" s="134">
        <v>1136</v>
      </c>
      <c r="F64" s="134">
        <v>40</v>
      </c>
      <c r="G64" s="134">
        <v>1697</v>
      </c>
      <c r="H64" s="134">
        <v>98</v>
      </c>
      <c r="I64" s="134">
        <v>525</v>
      </c>
      <c r="J64" s="134">
        <v>1497</v>
      </c>
      <c r="K64" s="134">
        <v>99</v>
      </c>
      <c r="L64" s="134">
        <v>100</v>
      </c>
      <c r="M64" s="134">
        <v>46123</v>
      </c>
      <c r="N64" s="134">
        <v>8141</v>
      </c>
      <c r="O64" s="134">
        <v>99</v>
      </c>
      <c r="P64" s="134">
        <v>97</v>
      </c>
      <c r="Q64" s="134">
        <v>8545</v>
      </c>
      <c r="R64" s="134">
        <v>8436</v>
      </c>
      <c r="S64" s="134">
        <v>1754</v>
      </c>
    </row>
    <row r="65" spans="1:19" ht="27" x14ac:dyDescent="0.3">
      <c r="A65" s="134">
        <v>57</v>
      </c>
      <c r="B65" s="135" t="s">
        <v>148</v>
      </c>
      <c r="C65" s="135" t="s">
        <v>69</v>
      </c>
      <c r="D65" s="134">
        <v>64</v>
      </c>
      <c r="E65" s="134">
        <v>1227</v>
      </c>
      <c r="F65" s="134">
        <v>42</v>
      </c>
      <c r="G65" s="134">
        <v>1389</v>
      </c>
      <c r="H65" s="134">
        <v>100</v>
      </c>
      <c r="I65" s="134">
        <v>436</v>
      </c>
      <c r="J65" s="134">
        <v>1602</v>
      </c>
      <c r="K65" s="134" t="s">
        <v>149</v>
      </c>
      <c r="L65" s="134" t="s">
        <v>149</v>
      </c>
      <c r="M65" s="134">
        <v>57687</v>
      </c>
      <c r="N65" s="134">
        <v>12808</v>
      </c>
      <c r="O65" s="134">
        <v>99</v>
      </c>
      <c r="P65" s="134">
        <v>98</v>
      </c>
      <c r="Q65" s="134">
        <v>6536</v>
      </c>
      <c r="R65" s="134">
        <v>4542</v>
      </c>
      <c r="S65" s="134">
        <v>2013</v>
      </c>
    </row>
    <row r="66" spans="1:19" ht="27" x14ac:dyDescent="0.3">
      <c r="A66" s="134">
        <v>58</v>
      </c>
      <c r="B66" s="135" t="s">
        <v>148</v>
      </c>
      <c r="C66" s="135" t="s">
        <v>70</v>
      </c>
      <c r="D66" s="134">
        <v>38</v>
      </c>
      <c r="E66" s="134">
        <v>706</v>
      </c>
      <c r="F66" s="134">
        <v>25</v>
      </c>
      <c r="G66" s="134">
        <v>1006</v>
      </c>
      <c r="H66" s="134">
        <v>100</v>
      </c>
      <c r="I66" s="134">
        <v>493</v>
      </c>
      <c r="J66" s="134">
        <v>1006</v>
      </c>
      <c r="K66" s="134" t="s">
        <v>149</v>
      </c>
      <c r="L66" s="134" t="s">
        <v>149</v>
      </c>
      <c r="M66" s="134">
        <v>33303</v>
      </c>
      <c r="N66" s="134">
        <v>5031</v>
      </c>
      <c r="O66" s="134">
        <v>99</v>
      </c>
      <c r="P66" s="134">
        <v>96</v>
      </c>
      <c r="Q66" s="134">
        <v>3122</v>
      </c>
      <c r="R66" s="134">
        <v>405</v>
      </c>
      <c r="S66" s="134">
        <v>1219</v>
      </c>
    </row>
    <row r="67" spans="1:19" ht="27" x14ac:dyDescent="0.3">
      <c r="A67" s="134">
        <v>59</v>
      </c>
      <c r="B67" s="135" t="s">
        <v>148</v>
      </c>
      <c r="C67" s="135" t="s">
        <v>71</v>
      </c>
      <c r="D67" s="134">
        <v>46</v>
      </c>
      <c r="E67" s="134">
        <v>871</v>
      </c>
      <c r="F67" s="134">
        <v>29</v>
      </c>
      <c r="G67" s="134">
        <v>1442</v>
      </c>
      <c r="H67" s="134">
        <v>100</v>
      </c>
      <c r="I67" s="134">
        <v>582</v>
      </c>
      <c r="J67" s="134">
        <v>1125</v>
      </c>
      <c r="K67" s="134" t="s">
        <v>149</v>
      </c>
      <c r="L67" s="134" t="s">
        <v>149</v>
      </c>
      <c r="M67" s="134">
        <v>40669</v>
      </c>
      <c r="N67" s="134">
        <v>12329</v>
      </c>
      <c r="O67" s="134">
        <v>98</v>
      </c>
      <c r="P67" s="134">
        <v>94</v>
      </c>
      <c r="Q67" s="134">
        <v>10087</v>
      </c>
      <c r="R67" s="134">
        <v>2117</v>
      </c>
      <c r="S67" s="134">
        <v>2568</v>
      </c>
    </row>
    <row r="68" spans="1:19" ht="27" x14ac:dyDescent="0.3">
      <c r="A68" s="134">
        <v>60</v>
      </c>
      <c r="B68" s="135" t="s">
        <v>148</v>
      </c>
      <c r="C68" s="135" t="s">
        <v>72</v>
      </c>
      <c r="D68" s="134">
        <v>66</v>
      </c>
      <c r="E68" s="134">
        <v>1564</v>
      </c>
      <c r="F68" s="134">
        <v>45</v>
      </c>
      <c r="G68" s="134">
        <v>2378</v>
      </c>
      <c r="H68" s="134">
        <v>98</v>
      </c>
      <c r="I68" s="134">
        <v>737</v>
      </c>
      <c r="J68" s="134">
        <v>1834</v>
      </c>
      <c r="K68" s="134" t="s">
        <v>149</v>
      </c>
      <c r="L68" s="134" t="s">
        <v>149</v>
      </c>
      <c r="M68" s="134">
        <v>68081</v>
      </c>
      <c r="N68" s="134">
        <v>16871</v>
      </c>
      <c r="O68" s="134">
        <v>100</v>
      </c>
      <c r="P68" s="134">
        <v>95</v>
      </c>
      <c r="Q68" s="134">
        <v>5460</v>
      </c>
      <c r="R68" s="134">
        <v>6167</v>
      </c>
      <c r="S68" s="134">
        <v>2228</v>
      </c>
    </row>
    <row r="69" spans="1:19" ht="27" x14ac:dyDescent="0.3">
      <c r="A69" s="134">
        <v>61</v>
      </c>
      <c r="B69" s="135" t="s">
        <v>148</v>
      </c>
      <c r="C69" s="135" t="s">
        <v>73</v>
      </c>
      <c r="D69" s="134">
        <v>90</v>
      </c>
      <c r="E69" s="134">
        <v>2071</v>
      </c>
      <c r="F69" s="134">
        <v>64</v>
      </c>
      <c r="G69" s="134">
        <v>2192</v>
      </c>
      <c r="H69" s="134">
        <v>100</v>
      </c>
      <c r="I69" s="134">
        <v>578</v>
      </c>
      <c r="J69" s="134">
        <v>2390</v>
      </c>
      <c r="K69" s="134" t="s">
        <v>149</v>
      </c>
      <c r="L69" s="134" t="s">
        <v>149</v>
      </c>
      <c r="M69" s="134">
        <v>73875</v>
      </c>
      <c r="N69" s="134">
        <v>18630</v>
      </c>
      <c r="O69" s="134">
        <v>98</v>
      </c>
      <c r="P69" s="134">
        <v>96</v>
      </c>
      <c r="Q69" s="134">
        <v>7025</v>
      </c>
      <c r="R69" s="134">
        <v>9266</v>
      </c>
      <c r="S69" s="134">
        <v>3024</v>
      </c>
    </row>
    <row r="70" spans="1:19" ht="27" x14ac:dyDescent="0.3">
      <c r="A70" s="134">
        <v>62</v>
      </c>
      <c r="B70" s="135" t="s">
        <v>148</v>
      </c>
      <c r="C70" s="135" t="s">
        <v>74</v>
      </c>
      <c r="D70" s="134">
        <v>58</v>
      </c>
      <c r="E70" s="134">
        <v>1215</v>
      </c>
      <c r="F70" s="134">
        <v>43</v>
      </c>
      <c r="G70" s="134">
        <v>1319</v>
      </c>
      <c r="H70" s="134">
        <v>100</v>
      </c>
      <c r="I70" s="134">
        <v>231</v>
      </c>
      <c r="J70" s="134">
        <v>1628</v>
      </c>
      <c r="K70" s="134" t="s">
        <v>149</v>
      </c>
      <c r="L70" s="134" t="s">
        <v>149</v>
      </c>
      <c r="M70" s="134">
        <v>61583</v>
      </c>
      <c r="N70" s="134">
        <v>13915</v>
      </c>
      <c r="O70" s="134">
        <v>100</v>
      </c>
      <c r="P70" s="134">
        <v>99</v>
      </c>
      <c r="Q70" s="134">
        <v>6959</v>
      </c>
      <c r="R70" s="134">
        <v>2027</v>
      </c>
      <c r="S70" s="134">
        <v>2107</v>
      </c>
    </row>
    <row r="71" spans="1:19" ht="27" x14ac:dyDescent="0.3">
      <c r="A71" s="134">
        <v>63</v>
      </c>
      <c r="B71" s="135" t="s">
        <v>148</v>
      </c>
      <c r="C71" s="135" t="s">
        <v>75</v>
      </c>
      <c r="D71" s="134">
        <v>125</v>
      </c>
      <c r="E71" s="134">
        <v>2526</v>
      </c>
      <c r="F71" s="134">
        <v>84</v>
      </c>
      <c r="G71" s="134">
        <v>3120</v>
      </c>
      <c r="H71" s="134">
        <v>98</v>
      </c>
      <c r="I71" s="134">
        <v>538</v>
      </c>
      <c r="J71" s="134">
        <v>3119</v>
      </c>
      <c r="K71" s="134" t="s">
        <v>149</v>
      </c>
      <c r="L71" s="134" t="s">
        <v>149</v>
      </c>
      <c r="M71" s="134">
        <v>108662</v>
      </c>
      <c r="N71" s="134">
        <v>32681</v>
      </c>
      <c r="O71" s="134">
        <v>99</v>
      </c>
      <c r="P71" s="134">
        <v>95</v>
      </c>
      <c r="Q71" s="134">
        <v>20827</v>
      </c>
      <c r="R71" s="134">
        <v>19352</v>
      </c>
      <c r="S71" s="134">
        <v>5899</v>
      </c>
    </row>
    <row r="72" spans="1:19" ht="27" x14ac:dyDescent="0.3">
      <c r="A72" s="134">
        <v>64</v>
      </c>
      <c r="B72" s="135" t="s">
        <v>148</v>
      </c>
      <c r="C72" s="135" t="s">
        <v>117</v>
      </c>
      <c r="D72" s="134">
        <v>105</v>
      </c>
      <c r="E72" s="134">
        <v>3230</v>
      </c>
      <c r="F72" s="134">
        <v>89</v>
      </c>
      <c r="G72" s="134">
        <v>5282</v>
      </c>
      <c r="H72" s="134">
        <v>100</v>
      </c>
      <c r="I72" s="134">
        <v>1173</v>
      </c>
      <c r="J72" s="134">
        <v>3162</v>
      </c>
      <c r="K72" s="134" t="s">
        <v>149</v>
      </c>
      <c r="L72" s="134" t="s">
        <v>149</v>
      </c>
      <c r="M72" s="134">
        <v>93935</v>
      </c>
      <c r="N72" s="134">
        <v>31095</v>
      </c>
      <c r="O72" s="134">
        <v>92</v>
      </c>
      <c r="P72" s="134">
        <v>64</v>
      </c>
      <c r="Q72" s="134">
        <v>8517</v>
      </c>
      <c r="R72" s="134">
        <v>14370</v>
      </c>
      <c r="S72" s="134">
        <v>3706</v>
      </c>
    </row>
    <row r="73" spans="1:19" ht="27" x14ac:dyDescent="0.3">
      <c r="A73" s="134">
        <v>65</v>
      </c>
      <c r="B73" s="135" t="s">
        <v>148</v>
      </c>
      <c r="C73" s="135" t="s">
        <v>77</v>
      </c>
      <c r="D73" s="134">
        <v>28</v>
      </c>
      <c r="E73" s="134">
        <v>523</v>
      </c>
      <c r="F73" s="134">
        <v>21</v>
      </c>
      <c r="G73" s="134">
        <v>826</v>
      </c>
      <c r="H73" s="134">
        <v>95</v>
      </c>
      <c r="I73" s="134">
        <v>316</v>
      </c>
      <c r="J73" s="134">
        <v>879</v>
      </c>
      <c r="K73" s="134" t="s">
        <v>149</v>
      </c>
      <c r="L73" s="134" t="s">
        <v>149</v>
      </c>
      <c r="M73" s="134">
        <v>21933</v>
      </c>
      <c r="N73" s="134">
        <v>4033</v>
      </c>
      <c r="O73" s="134">
        <v>99</v>
      </c>
      <c r="P73" s="134">
        <v>94</v>
      </c>
      <c r="Q73" s="134">
        <v>2032</v>
      </c>
      <c r="R73" s="134">
        <v>1074</v>
      </c>
      <c r="S73" s="134">
        <v>850</v>
      </c>
    </row>
    <row r="74" spans="1:19" ht="27" x14ac:dyDescent="0.3">
      <c r="A74" s="134">
        <v>66</v>
      </c>
      <c r="B74" s="135" t="s">
        <v>148</v>
      </c>
      <c r="C74" s="135" t="s">
        <v>78</v>
      </c>
      <c r="D74" s="134">
        <v>60</v>
      </c>
      <c r="E74" s="134">
        <v>1163</v>
      </c>
      <c r="F74" s="134">
        <v>38</v>
      </c>
      <c r="G74" s="134">
        <v>1898</v>
      </c>
      <c r="H74" s="134">
        <v>100</v>
      </c>
      <c r="I74" s="134">
        <v>264</v>
      </c>
      <c r="J74" s="134">
        <v>1653</v>
      </c>
      <c r="K74" s="134" t="s">
        <v>149</v>
      </c>
      <c r="L74" s="134" t="s">
        <v>149</v>
      </c>
      <c r="M74" s="134">
        <v>43492</v>
      </c>
      <c r="N74" s="134">
        <v>13322</v>
      </c>
      <c r="O74" s="134">
        <v>98</v>
      </c>
      <c r="P74" s="134">
        <v>95</v>
      </c>
      <c r="Q74" s="134">
        <v>10166</v>
      </c>
      <c r="R74" s="134">
        <v>7890</v>
      </c>
      <c r="S74" s="134">
        <v>2365</v>
      </c>
    </row>
    <row r="75" spans="1:19" ht="27" x14ac:dyDescent="0.3">
      <c r="A75" s="134">
        <v>67</v>
      </c>
      <c r="B75" s="135" t="s">
        <v>148</v>
      </c>
      <c r="C75" s="135" t="s">
        <v>79</v>
      </c>
      <c r="D75" s="134">
        <v>91</v>
      </c>
      <c r="E75" s="134">
        <v>1653</v>
      </c>
      <c r="F75" s="134">
        <v>58</v>
      </c>
      <c r="G75" s="134">
        <v>1930</v>
      </c>
      <c r="H75" s="134">
        <v>98</v>
      </c>
      <c r="I75" s="134">
        <v>396</v>
      </c>
      <c r="J75" s="134">
        <v>2181</v>
      </c>
      <c r="K75" s="134" t="s">
        <v>149</v>
      </c>
      <c r="L75" s="134" t="s">
        <v>149</v>
      </c>
      <c r="M75" s="134">
        <v>74587</v>
      </c>
      <c r="N75" s="134">
        <v>19912</v>
      </c>
      <c r="O75" s="134">
        <v>99</v>
      </c>
      <c r="P75" s="134">
        <v>96</v>
      </c>
      <c r="Q75" s="134">
        <v>15072</v>
      </c>
      <c r="R75" s="134">
        <v>755</v>
      </c>
      <c r="S75" s="134">
        <v>2691</v>
      </c>
    </row>
    <row r="76" spans="1:19" ht="27" x14ac:dyDescent="0.3">
      <c r="A76" s="134">
        <v>68</v>
      </c>
      <c r="B76" s="135" t="s">
        <v>148</v>
      </c>
      <c r="C76" s="135" t="s">
        <v>80</v>
      </c>
      <c r="D76" s="134">
        <v>164</v>
      </c>
      <c r="E76" s="134">
        <v>3861</v>
      </c>
      <c r="F76" s="134">
        <v>117</v>
      </c>
      <c r="G76" s="134">
        <v>6067</v>
      </c>
      <c r="H76" s="134">
        <v>99</v>
      </c>
      <c r="I76" s="134">
        <v>1850</v>
      </c>
      <c r="J76" s="134">
        <v>4811</v>
      </c>
      <c r="K76" s="134" t="s">
        <v>149</v>
      </c>
      <c r="L76" s="134" t="s">
        <v>149</v>
      </c>
      <c r="M76" s="134">
        <v>148461</v>
      </c>
      <c r="N76" s="134">
        <v>45758</v>
      </c>
      <c r="O76" s="134">
        <v>99</v>
      </c>
      <c r="P76" s="134">
        <v>99</v>
      </c>
      <c r="Q76" s="134">
        <v>49795</v>
      </c>
      <c r="R76" s="134">
        <v>20952</v>
      </c>
      <c r="S76" s="134">
        <v>6483</v>
      </c>
    </row>
    <row r="77" spans="1:19" ht="27" x14ac:dyDescent="0.3">
      <c r="A77" s="134">
        <v>69</v>
      </c>
      <c r="B77" s="135" t="s">
        <v>148</v>
      </c>
      <c r="C77" s="135" t="s">
        <v>81</v>
      </c>
      <c r="D77" s="134">
        <v>88</v>
      </c>
      <c r="E77" s="134">
        <v>1696</v>
      </c>
      <c r="F77" s="134">
        <v>57</v>
      </c>
      <c r="G77" s="134">
        <v>1995</v>
      </c>
      <c r="H77" s="134">
        <v>100</v>
      </c>
      <c r="I77" s="134">
        <v>564</v>
      </c>
      <c r="J77" s="134">
        <v>2420</v>
      </c>
      <c r="K77" s="134" t="s">
        <v>149</v>
      </c>
      <c r="L77" s="134" t="s">
        <v>149</v>
      </c>
      <c r="M77" s="134">
        <v>72974</v>
      </c>
      <c r="N77" s="134">
        <v>17238</v>
      </c>
      <c r="O77" s="134">
        <v>100</v>
      </c>
      <c r="P77" s="134">
        <v>100</v>
      </c>
      <c r="Q77" s="134">
        <v>13144</v>
      </c>
      <c r="R77" s="134">
        <v>5646</v>
      </c>
      <c r="S77" s="134">
        <v>2840</v>
      </c>
    </row>
    <row r="78" spans="1:19" ht="27" x14ac:dyDescent="0.3">
      <c r="A78" s="134">
        <v>70</v>
      </c>
      <c r="B78" s="135" t="s">
        <v>148</v>
      </c>
      <c r="C78" s="135" t="s">
        <v>82</v>
      </c>
      <c r="D78" s="134">
        <v>70</v>
      </c>
      <c r="E78" s="134">
        <v>1344</v>
      </c>
      <c r="F78" s="134">
        <v>48</v>
      </c>
      <c r="G78" s="134">
        <v>1657</v>
      </c>
      <c r="H78" s="134">
        <v>96</v>
      </c>
      <c r="I78" s="134">
        <v>376</v>
      </c>
      <c r="J78" s="134">
        <v>1717</v>
      </c>
      <c r="K78" s="134" t="s">
        <v>149</v>
      </c>
      <c r="L78" s="134" t="s">
        <v>149</v>
      </c>
      <c r="M78" s="134">
        <v>68057</v>
      </c>
      <c r="N78" s="134">
        <v>14646</v>
      </c>
      <c r="O78" s="134">
        <v>99</v>
      </c>
      <c r="P78" s="134">
        <v>98</v>
      </c>
      <c r="Q78" s="134">
        <v>6947</v>
      </c>
      <c r="R78" s="134">
        <v>3538</v>
      </c>
      <c r="S78" s="134">
        <v>2312</v>
      </c>
    </row>
    <row r="79" spans="1:19" ht="27" x14ac:dyDescent="0.3">
      <c r="A79" s="134">
        <v>71</v>
      </c>
      <c r="B79" s="135" t="s">
        <v>148</v>
      </c>
      <c r="C79" s="135" t="s">
        <v>83</v>
      </c>
      <c r="D79" s="134">
        <v>84</v>
      </c>
      <c r="E79" s="134">
        <v>1646</v>
      </c>
      <c r="F79" s="134">
        <v>54</v>
      </c>
      <c r="G79" s="134">
        <v>2329</v>
      </c>
      <c r="H79" s="134">
        <v>98</v>
      </c>
      <c r="I79" s="134">
        <v>515</v>
      </c>
      <c r="J79" s="134">
        <v>2110</v>
      </c>
      <c r="K79" s="134" t="s">
        <v>149</v>
      </c>
      <c r="L79" s="134" t="s">
        <v>149</v>
      </c>
      <c r="M79" s="134">
        <v>72781</v>
      </c>
      <c r="N79" s="134">
        <v>15797</v>
      </c>
      <c r="O79" s="134">
        <v>100</v>
      </c>
      <c r="P79" s="134">
        <v>100</v>
      </c>
      <c r="Q79" s="134">
        <v>9708</v>
      </c>
      <c r="R79" s="134">
        <v>4935</v>
      </c>
      <c r="S79" s="134">
        <v>3669</v>
      </c>
    </row>
    <row r="80" spans="1:19" ht="27" x14ac:dyDescent="0.3">
      <c r="A80" s="134">
        <v>72</v>
      </c>
      <c r="B80" s="135" t="s">
        <v>148</v>
      </c>
      <c r="C80" s="135" t="s">
        <v>84</v>
      </c>
      <c r="D80" s="134">
        <v>76</v>
      </c>
      <c r="E80" s="134">
        <v>1683</v>
      </c>
      <c r="F80" s="134">
        <v>58</v>
      </c>
      <c r="G80" s="134">
        <v>2010</v>
      </c>
      <c r="H80" s="134">
        <v>97</v>
      </c>
      <c r="I80" s="134">
        <v>259</v>
      </c>
      <c r="J80" s="134">
        <v>2542</v>
      </c>
      <c r="K80" s="134" t="s">
        <v>149</v>
      </c>
      <c r="L80" s="134" t="s">
        <v>149</v>
      </c>
      <c r="M80" s="134">
        <v>74290</v>
      </c>
      <c r="N80" s="134">
        <v>20816</v>
      </c>
      <c r="O80" s="134">
        <v>99</v>
      </c>
      <c r="P80" s="134">
        <v>98</v>
      </c>
      <c r="Q80" s="134">
        <v>9474</v>
      </c>
      <c r="R80" s="134">
        <v>6413</v>
      </c>
      <c r="S80" s="134">
        <v>3056</v>
      </c>
    </row>
    <row r="81" spans="1:19" ht="27" x14ac:dyDescent="0.3">
      <c r="A81" s="134">
        <v>73</v>
      </c>
      <c r="B81" s="135" t="s">
        <v>148</v>
      </c>
      <c r="C81" s="135" t="s">
        <v>85</v>
      </c>
      <c r="D81" s="134">
        <v>40</v>
      </c>
      <c r="E81" s="134">
        <v>663</v>
      </c>
      <c r="F81" s="134">
        <v>25</v>
      </c>
      <c r="G81" s="134">
        <v>944</v>
      </c>
      <c r="H81" s="134">
        <v>96</v>
      </c>
      <c r="I81" s="134">
        <v>326</v>
      </c>
      <c r="J81" s="134">
        <v>991</v>
      </c>
      <c r="K81" s="134" t="s">
        <v>149</v>
      </c>
      <c r="L81" s="134" t="s">
        <v>149</v>
      </c>
      <c r="M81" s="134">
        <v>33610</v>
      </c>
      <c r="N81" s="134">
        <v>7111</v>
      </c>
      <c r="O81" s="134">
        <v>99</v>
      </c>
      <c r="P81" s="134">
        <v>99</v>
      </c>
      <c r="Q81" s="134">
        <v>3905</v>
      </c>
      <c r="R81" s="134">
        <v>2963</v>
      </c>
      <c r="S81" s="134">
        <v>1079</v>
      </c>
    </row>
    <row r="82" spans="1:19" ht="27" x14ac:dyDescent="0.3">
      <c r="A82" s="134">
        <v>74</v>
      </c>
      <c r="B82" s="135" t="s">
        <v>148</v>
      </c>
      <c r="C82" s="135" t="s">
        <v>86</v>
      </c>
      <c r="D82" s="134">
        <v>130</v>
      </c>
      <c r="E82" s="134">
        <v>3263</v>
      </c>
      <c r="F82" s="134">
        <v>96</v>
      </c>
      <c r="G82" s="134">
        <v>5278</v>
      </c>
      <c r="H82" s="134">
        <v>99</v>
      </c>
      <c r="I82" s="134">
        <v>258</v>
      </c>
      <c r="J82" s="134">
        <v>4147</v>
      </c>
      <c r="K82" s="134" t="s">
        <v>149</v>
      </c>
      <c r="L82" s="134" t="s">
        <v>149</v>
      </c>
      <c r="M82" s="134">
        <v>147080</v>
      </c>
      <c r="N82" s="134">
        <v>35155</v>
      </c>
      <c r="O82" s="134">
        <v>99</v>
      </c>
      <c r="P82" s="134">
        <v>98</v>
      </c>
      <c r="Q82" s="134">
        <v>20703</v>
      </c>
      <c r="R82" s="134">
        <v>20575</v>
      </c>
      <c r="S82" s="134">
        <v>4912</v>
      </c>
    </row>
    <row r="83" spans="1:19" ht="27" x14ac:dyDescent="0.3">
      <c r="A83" s="134">
        <v>75</v>
      </c>
      <c r="B83" s="135" t="s">
        <v>148</v>
      </c>
      <c r="C83" s="135" t="s">
        <v>87</v>
      </c>
      <c r="D83" s="134">
        <v>16</v>
      </c>
      <c r="E83" s="134">
        <v>171</v>
      </c>
      <c r="F83" s="134">
        <v>10</v>
      </c>
      <c r="G83" s="134">
        <v>227</v>
      </c>
      <c r="H83" s="134">
        <v>99</v>
      </c>
      <c r="I83" s="134">
        <v>171</v>
      </c>
      <c r="J83" s="134">
        <v>324</v>
      </c>
      <c r="K83" s="134" t="s">
        <v>149</v>
      </c>
      <c r="L83" s="134" t="s">
        <v>149</v>
      </c>
      <c r="M83" s="134">
        <v>7362</v>
      </c>
      <c r="N83" s="134">
        <v>2221</v>
      </c>
      <c r="O83" s="134">
        <v>95</v>
      </c>
      <c r="P83" s="134">
        <v>100</v>
      </c>
      <c r="Q83" s="134">
        <v>256</v>
      </c>
      <c r="R83" s="134">
        <v>47</v>
      </c>
      <c r="S83" s="134">
        <v>323</v>
      </c>
    </row>
    <row r="84" spans="1:19" ht="27" x14ac:dyDescent="0.3">
      <c r="A84" s="134">
        <v>76</v>
      </c>
      <c r="B84" s="135" t="s">
        <v>148</v>
      </c>
      <c r="C84" s="135" t="s">
        <v>88</v>
      </c>
      <c r="D84" s="134">
        <v>60</v>
      </c>
      <c r="E84" s="134">
        <v>1244</v>
      </c>
      <c r="F84" s="134">
        <v>45</v>
      </c>
      <c r="G84" s="134">
        <v>1316</v>
      </c>
      <c r="H84" s="134">
        <v>98</v>
      </c>
      <c r="I84" s="134">
        <v>427</v>
      </c>
      <c r="J84" s="134">
        <v>1644</v>
      </c>
      <c r="K84" s="134" t="s">
        <v>149</v>
      </c>
      <c r="L84" s="134" t="s">
        <v>149</v>
      </c>
      <c r="M84" s="134">
        <v>45124</v>
      </c>
      <c r="N84" s="134">
        <v>12961</v>
      </c>
      <c r="O84" s="134">
        <v>85</v>
      </c>
      <c r="P84" s="134">
        <v>68</v>
      </c>
      <c r="Q84" s="134">
        <v>9614</v>
      </c>
      <c r="R84" s="134">
        <v>2848</v>
      </c>
      <c r="S84" s="134">
        <v>1564</v>
      </c>
    </row>
    <row r="85" spans="1:19" ht="27" x14ac:dyDescent="0.3">
      <c r="A85" s="134">
        <v>77</v>
      </c>
      <c r="B85" s="135" t="s">
        <v>148</v>
      </c>
      <c r="C85" s="135" t="s">
        <v>89</v>
      </c>
      <c r="D85" s="134">
        <v>41</v>
      </c>
      <c r="E85" s="134">
        <v>689</v>
      </c>
      <c r="F85" s="134">
        <v>29</v>
      </c>
      <c r="G85" s="134">
        <v>1146</v>
      </c>
      <c r="H85" s="134">
        <v>100</v>
      </c>
      <c r="I85" s="134">
        <v>217</v>
      </c>
      <c r="J85" s="134">
        <v>1307</v>
      </c>
      <c r="K85" s="134" t="s">
        <v>149</v>
      </c>
      <c r="L85" s="134" t="s">
        <v>149</v>
      </c>
      <c r="M85" s="134">
        <v>35007</v>
      </c>
      <c r="N85" s="134">
        <v>6863</v>
      </c>
      <c r="O85" s="134">
        <v>93</v>
      </c>
      <c r="P85" s="134">
        <v>89</v>
      </c>
      <c r="Q85" s="134">
        <v>1632</v>
      </c>
      <c r="R85" s="134">
        <v>691</v>
      </c>
      <c r="S85" s="134">
        <v>1049</v>
      </c>
    </row>
    <row r="86" spans="1:19" ht="27" x14ac:dyDescent="0.3">
      <c r="A86" s="134">
        <v>78</v>
      </c>
      <c r="B86" s="135" t="s">
        <v>148</v>
      </c>
      <c r="C86" s="135" t="s">
        <v>90</v>
      </c>
      <c r="D86" s="134">
        <v>103</v>
      </c>
      <c r="E86" s="134">
        <v>1804</v>
      </c>
      <c r="F86" s="134">
        <v>62</v>
      </c>
      <c r="G86" s="134">
        <v>2581</v>
      </c>
      <c r="H86" s="134">
        <v>97</v>
      </c>
      <c r="I86" s="134">
        <v>311</v>
      </c>
      <c r="J86" s="134">
        <v>2375</v>
      </c>
      <c r="K86" s="134" t="s">
        <v>149</v>
      </c>
      <c r="L86" s="134" t="s">
        <v>149</v>
      </c>
      <c r="M86" s="134">
        <v>76341</v>
      </c>
      <c r="N86" s="134">
        <v>18966</v>
      </c>
      <c r="O86" s="134">
        <v>100</v>
      </c>
      <c r="P86" s="134">
        <v>96</v>
      </c>
      <c r="Q86" s="134">
        <v>15965</v>
      </c>
      <c r="R86" s="134">
        <v>5236</v>
      </c>
      <c r="S86" s="134">
        <v>3335</v>
      </c>
    </row>
    <row r="87" spans="1:19" ht="27" x14ac:dyDescent="0.3">
      <c r="A87" s="134">
        <v>79</v>
      </c>
      <c r="B87" s="135" t="s">
        <v>148</v>
      </c>
      <c r="C87" s="135" t="s">
        <v>91</v>
      </c>
      <c r="D87" s="134">
        <v>89</v>
      </c>
      <c r="E87" s="134">
        <v>2024</v>
      </c>
      <c r="F87" s="134">
        <v>64</v>
      </c>
      <c r="G87" s="134">
        <v>3219</v>
      </c>
      <c r="H87" s="134">
        <v>100</v>
      </c>
      <c r="I87" s="134">
        <v>411</v>
      </c>
      <c r="J87" s="134">
        <v>2792</v>
      </c>
      <c r="K87" s="134" t="s">
        <v>149</v>
      </c>
      <c r="L87" s="134" t="s">
        <v>149</v>
      </c>
      <c r="M87" s="134">
        <v>75408</v>
      </c>
      <c r="N87" s="134">
        <v>25602</v>
      </c>
      <c r="O87" s="134">
        <v>98</v>
      </c>
      <c r="P87" s="134">
        <v>96</v>
      </c>
      <c r="Q87" s="134">
        <v>11890</v>
      </c>
      <c r="R87" s="134">
        <v>16257</v>
      </c>
      <c r="S87" s="134">
        <v>4043</v>
      </c>
    </row>
    <row r="88" spans="1:19" ht="27" x14ac:dyDescent="0.3">
      <c r="A88" s="134">
        <v>80</v>
      </c>
      <c r="B88" s="135" t="s">
        <v>148</v>
      </c>
      <c r="C88" s="135" t="s">
        <v>92</v>
      </c>
      <c r="D88" s="134">
        <v>51</v>
      </c>
      <c r="E88" s="134">
        <v>906</v>
      </c>
      <c r="F88" s="134">
        <v>34</v>
      </c>
      <c r="G88" s="134">
        <v>1302</v>
      </c>
      <c r="H88" s="134">
        <v>96</v>
      </c>
      <c r="I88" s="134">
        <v>617</v>
      </c>
      <c r="J88" s="134">
        <v>1278</v>
      </c>
      <c r="K88" s="134" t="s">
        <v>149</v>
      </c>
      <c r="L88" s="134" t="s">
        <v>149</v>
      </c>
      <c r="M88" s="134">
        <v>40087</v>
      </c>
      <c r="N88" s="134">
        <v>8275</v>
      </c>
      <c r="O88" s="134">
        <v>100</v>
      </c>
      <c r="P88" s="134">
        <v>92</v>
      </c>
      <c r="Q88" s="134">
        <v>2621</v>
      </c>
      <c r="R88" s="134">
        <v>2296</v>
      </c>
      <c r="S88" s="134">
        <v>1650</v>
      </c>
    </row>
    <row r="89" spans="1:19" ht="27" x14ac:dyDescent="0.3">
      <c r="A89" s="134">
        <v>81</v>
      </c>
      <c r="B89" s="135" t="s">
        <v>148</v>
      </c>
      <c r="C89" s="135" t="s">
        <v>93</v>
      </c>
      <c r="D89" s="134">
        <v>44</v>
      </c>
      <c r="E89" s="134">
        <v>665</v>
      </c>
      <c r="F89" s="134">
        <v>27</v>
      </c>
      <c r="G89" s="134">
        <v>988</v>
      </c>
      <c r="H89" s="134">
        <v>98</v>
      </c>
      <c r="I89" s="134">
        <v>300</v>
      </c>
      <c r="J89" s="134">
        <v>1089</v>
      </c>
      <c r="K89" s="134">
        <v>98</v>
      </c>
      <c r="L89" s="134">
        <v>97</v>
      </c>
      <c r="M89" s="134">
        <v>26818</v>
      </c>
      <c r="N89" s="134">
        <v>5330</v>
      </c>
      <c r="O89" s="134">
        <v>99</v>
      </c>
      <c r="P89" s="134">
        <v>98</v>
      </c>
      <c r="Q89" s="134">
        <v>1983</v>
      </c>
      <c r="R89" s="134">
        <v>1686</v>
      </c>
      <c r="S89" s="134">
        <v>1656</v>
      </c>
    </row>
    <row r="90" spans="1:19" ht="27" x14ac:dyDescent="0.3">
      <c r="A90" s="134">
        <v>82</v>
      </c>
      <c r="B90" s="135" t="s">
        <v>148</v>
      </c>
      <c r="C90" s="135" t="s">
        <v>94</v>
      </c>
      <c r="D90" s="134">
        <v>85</v>
      </c>
      <c r="E90" s="134">
        <v>1797</v>
      </c>
      <c r="F90" s="134">
        <v>59</v>
      </c>
      <c r="G90" s="134">
        <v>2880</v>
      </c>
      <c r="H90" s="134">
        <v>100</v>
      </c>
      <c r="I90" s="134">
        <v>421</v>
      </c>
      <c r="J90" s="134">
        <v>2273</v>
      </c>
      <c r="K90" s="134">
        <v>99</v>
      </c>
      <c r="L90" s="134">
        <v>94</v>
      </c>
      <c r="M90" s="134">
        <v>76391</v>
      </c>
      <c r="N90" s="134">
        <v>17320</v>
      </c>
      <c r="O90" s="134">
        <v>97</v>
      </c>
      <c r="P90" s="134">
        <v>99</v>
      </c>
      <c r="Q90" s="134">
        <v>18112</v>
      </c>
      <c r="R90" s="134">
        <v>12111</v>
      </c>
      <c r="S90" s="134">
        <v>3773</v>
      </c>
    </row>
    <row r="91" spans="1:19" ht="27" x14ac:dyDescent="0.3">
      <c r="A91" s="134">
        <v>83</v>
      </c>
      <c r="B91" s="135" t="s">
        <v>148</v>
      </c>
      <c r="C91" s="135" t="s">
        <v>95</v>
      </c>
      <c r="D91" s="134">
        <v>169</v>
      </c>
      <c r="E91" s="134">
        <v>3889</v>
      </c>
      <c r="F91" s="134">
        <v>109</v>
      </c>
      <c r="G91" s="134">
        <v>5921</v>
      </c>
      <c r="H91" s="134">
        <v>98</v>
      </c>
      <c r="I91" s="134">
        <v>336</v>
      </c>
      <c r="J91" s="134">
        <v>4203</v>
      </c>
      <c r="K91" s="134" t="s">
        <v>149</v>
      </c>
      <c r="L91" s="134" t="s">
        <v>149</v>
      </c>
      <c r="M91" s="134">
        <v>145061</v>
      </c>
      <c r="N91" s="134">
        <v>44075</v>
      </c>
      <c r="O91" s="134">
        <v>98</v>
      </c>
      <c r="P91" s="134">
        <v>95</v>
      </c>
      <c r="Q91" s="134">
        <v>36477</v>
      </c>
      <c r="R91" s="134">
        <v>18489</v>
      </c>
      <c r="S91" s="134">
        <v>6090</v>
      </c>
    </row>
    <row r="92" spans="1:19" ht="27" x14ac:dyDescent="0.3">
      <c r="A92" s="134">
        <v>84</v>
      </c>
      <c r="B92" s="135" t="s">
        <v>148</v>
      </c>
      <c r="C92" s="135" t="s">
        <v>96</v>
      </c>
      <c r="D92" s="134">
        <v>44</v>
      </c>
      <c r="E92" s="134">
        <v>1159</v>
      </c>
      <c r="F92" s="134">
        <v>34</v>
      </c>
      <c r="G92" s="134">
        <v>1684</v>
      </c>
      <c r="H92" s="134">
        <v>100</v>
      </c>
      <c r="I92" s="134">
        <v>449</v>
      </c>
      <c r="J92" s="134">
        <v>662</v>
      </c>
      <c r="K92" s="134" t="s">
        <v>149</v>
      </c>
      <c r="L92" s="134" t="s">
        <v>149</v>
      </c>
      <c r="M92" s="134">
        <v>34437</v>
      </c>
      <c r="N92" s="134">
        <v>9343</v>
      </c>
      <c r="O92" s="134">
        <v>100</v>
      </c>
      <c r="P92" s="134">
        <v>100</v>
      </c>
      <c r="Q92" s="134">
        <v>2174</v>
      </c>
      <c r="R92" s="134">
        <v>696</v>
      </c>
      <c r="S92" s="134">
        <v>1031</v>
      </c>
    </row>
    <row r="93" spans="1:19" ht="27" x14ac:dyDescent="0.3">
      <c r="A93" s="134">
        <v>85</v>
      </c>
      <c r="B93" s="135" t="s">
        <v>148</v>
      </c>
      <c r="C93" s="135" t="s">
        <v>97</v>
      </c>
      <c r="D93" s="134">
        <v>84</v>
      </c>
      <c r="E93" s="134">
        <v>1797</v>
      </c>
      <c r="F93" s="134">
        <v>58</v>
      </c>
      <c r="G93" s="134">
        <v>2720</v>
      </c>
      <c r="H93" s="134">
        <v>95</v>
      </c>
      <c r="I93" s="134">
        <v>392</v>
      </c>
      <c r="J93" s="134">
        <v>2368</v>
      </c>
      <c r="K93" s="134" t="s">
        <v>149</v>
      </c>
      <c r="L93" s="134" t="s">
        <v>149</v>
      </c>
      <c r="M93" s="134">
        <v>84015</v>
      </c>
      <c r="N93" s="134">
        <v>25692</v>
      </c>
      <c r="O93" s="134">
        <v>97</v>
      </c>
      <c r="P93" s="134">
        <v>91</v>
      </c>
      <c r="Q93" s="134">
        <v>17251</v>
      </c>
      <c r="R93" s="134">
        <v>32718</v>
      </c>
      <c r="S93" s="134">
        <v>3201</v>
      </c>
    </row>
    <row r="94" spans="1:19" ht="27" x14ac:dyDescent="0.3">
      <c r="A94" s="134">
        <v>86</v>
      </c>
      <c r="B94" s="135" t="s">
        <v>148</v>
      </c>
      <c r="C94" s="135" t="s">
        <v>98</v>
      </c>
      <c r="D94" s="134">
        <v>98</v>
      </c>
      <c r="E94" s="134">
        <v>2227</v>
      </c>
      <c r="F94" s="134">
        <v>65</v>
      </c>
      <c r="G94" s="134">
        <v>4235</v>
      </c>
      <c r="H94" s="134">
        <v>99</v>
      </c>
      <c r="I94" s="134">
        <v>345</v>
      </c>
      <c r="J94" s="134">
        <v>2498</v>
      </c>
      <c r="K94" s="134" t="s">
        <v>149</v>
      </c>
      <c r="L94" s="134" t="s">
        <v>149</v>
      </c>
      <c r="M94" s="134">
        <v>83376</v>
      </c>
      <c r="N94" s="134">
        <v>28165</v>
      </c>
      <c r="O94" s="134">
        <v>100</v>
      </c>
      <c r="P94" s="134">
        <v>100</v>
      </c>
      <c r="Q94" s="134">
        <v>10749</v>
      </c>
      <c r="R94" s="134">
        <v>25930</v>
      </c>
      <c r="S94" s="134">
        <v>6207</v>
      </c>
    </row>
    <row r="95" spans="1:19" ht="27" x14ac:dyDescent="0.3">
      <c r="A95" s="134">
        <v>87</v>
      </c>
      <c r="B95" s="135" t="s">
        <v>148</v>
      </c>
      <c r="C95" s="135" t="s">
        <v>99</v>
      </c>
      <c r="D95" s="134">
        <v>71</v>
      </c>
      <c r="E95" s="134">
        <v>1565</v>
      </c>
      <c r="F95" s="134">
        <v>46</v>
      </c>
      <c r="G95" s="134">
        <v>2811</v>
      </c>
      <c r="H95" s="134">
        <v>100</v>
      </c>
      <c r="I95" s="134">
        <v>763</v>
      </c>
      <c r="J95" s="134">
        <v>1766</v>
      </c>
      <c r="K95" s="134" t="s">
        <v>149</v>
      </c>
      <c r="L95" s="134" t="s">
        <v>149</v>
      </c>
      <c r="M95" s="134">
        <v>72844</v>
      </c>
      <c r="N95" s="134">
        <v>19670</v>
      </c>
      <c r="O95" s="134">
        <v>98</v>
      </c>
      <c r="P95" s="134">
        <v>96</v>
      </c>
      <c r="Q95" s="134">
        <v>21820</v>
      </c>
      <c r="R95" s="134">
        <v>17565</v>
      </c>
      <c r="S95" s="134">
        <v>4632</v>
      </c>
    </row>
    <row r="96" spans="1:19" ht="27" x14ac:dyDescent="0.3">
      <c r="A96" s="134">
        <v>88</v>
      </c>
      <c r="B96" s="135" t="s">
        <v>148</v>
      </c>
      <c r="C96" s="135" t="s">
        <v>100</v>
      </c>
      <c r="D96" s="134">
        <v>80</v>
      </c>
      <c r="E96" s="134">
        <v>2016</v>
      </c>
      <c r="F96" s="134">
        <v>57</v>
      </c>
      <c r="G96" s="134">
        <v>3077</v>
      </c>
      <c r="H96" s="134">
        <v>98</v>
      </c>
      <c r="I96" s="134">
        <v>251</v>
      </c>
      <c r="J96" s="134">
        <v>2466</v>
      </c>
      <c r="K96" s="134" t="s">
        <v>149</v>
      </c>
      <c r="L96" s="134" t="s">
        <v>149</v>
      </c>
      <c r="M96" s="134">
        <v>84879</v>
      </c>
      <c r="N96" s="134">
        <v>26393</v>
      </c>
      <c r="O96" s="134">
        <v>97</v>
      </c>
      <c r="P96" s="134">
        <v>87</v>
      </c>
      <c r="Q96" s="134">
        <v>15087</v>
      </c>
      <c r="R96" s="134">
        <v>5666</v>
      </c>
      <c r="S96" s="134">
        <v>2991</v>
      </c>
    </row>
    <row r="97" spans="1:19" ht="27" x14ac:dyDescent="0.3">
      <c r="A97" s="134">
        <v>89</v>
      </c>
      <c r="B97" s="135" t="s">
        <v>148</v>
      </c>
      <c r="C97" s="135" t="s">
        <v>101</v>
      </c>
      <c r="D97" s="134">
        <v>92</v>
      </c>
      <c r="E97" s="134">
        <v>2689</v>
      </c>
      <c r="F97" s="134">
        <v>70</v>
      </c>
      <c r="G97" s="134">
        <v>4098</v>
      </c>
      <c r="H97" s="134">
        <v>94</v>
      </c>
      <c r="I97" s="134">
        <v>674</v>
      </c>
      <c r="J97" s="134">
        <v>2646</v>
      </c>
      <c r="K97" s="134" t="s">
        <v>149</v>
      </c>
      <c r="L97" s="134" t="s">
        <v>149</v>
      </c>
      <c r="M97" s="134">
        <v>91281</v>
      </c>
      <c r="N97" s="134">
        <v>31270</v>
      </c>
      <c r="O97" s="134">
        <v>98</v>
      </c>
      <c r="P97" s="134">
        <v>91</v>
      </c>
      <c r="Q97" s="134">
        <v>21447</v>
      </c>
      <c r="R97" s="134">
        <v>12375</v>
      </c>
      <c r="S97" s="134">
        <v>4185</v>
      </c>
    </row>
    <row r="98" spans="1:19" ht="27" x14ac:dyDescent="0.3">
      <c r="A98" s="134">
        <v>90</v>
      </c>
      <c r="B98" s="135" t="s">
        <v>148</v>
      </c>
      <c r="C98" s="135" t="s">
        <v>102</v>
      </c>
      <c r="D98" s="134">
        <v>106</v>
      </c>
      <c r="E98" s="134">
        <v>2234</v>
      </c>
      <c r="F98" s="134">
        <v>68</v>
      </c>
      <c r="G98" s="134">
        <v>3479</v>
      </c>
      <c r="H98" s="134">
        <v>100</v>
      </c>
      <c r="I98" s="134">
        <v>360</v>
      </c>
      <c r="J98" s="134">
        <v>2675</v>
      </c>
      <c r="K98" s="134">
        <v>100</v>
      </c>
      <c r="L98" s="134">
        <v>99</v>
      </c>
      <c r="M98" s="134">
        <v>81029</v>
      </c>
      <c r="N98" s="134">
        <v>27989</v>
      </c>
      <c r="O98" s="134">
        <v>99</v>
      </c>
      <c r="P98" s="134">
        <v>97</v>
      </c>
      <c r="Q98" s="134">
        <v>18274</v>
      </c>
      <c r="R98" s="134">
        <v>22814</v>
      </c>
      <c r="S98" s="134">
        <v>3229</v>
      </c>
    </row>
    <row r="99" spans="1:19" ht="27" x14ac:dyDescent="0.3">
      <c r="A99" s="134">
        <v>91</v>
      </c>
      <c r="B99" s="135" t="s">
        <v>148</v>
      </c>
      <c r="C99" s="135" t="s">
        <v>152</v>
      </c>
      <c r="D99" s="134">
        <v>19</v>
      </c>
      <c r="E99" s="134">
        <v>433</v>
      </c>
      <c r="F99" s="134">
        <v>24</v>
      </c>
      <c r="G99" s="134">
        <v>404</v>
      </c>
      <c r="H99" s="134">
        <v>72</v>
      </c>
      <c r="I99" s="134">
        <v>103</v>
      </c>
      <c r="J99" s="134">
        <v>515</v>
      </c>
      <c r="K99" s="134" t="s">
        <v>149</v>
      </c>
      <c r="L99" s="134" t="s">
        <v>149</v>
      </c>
      <c r="M99" s="134">
        <v>12217</v>
      </c>
      <c r="N99" s="134">
        <v>3831</v>
      </c>
      <c r="O99" s="134">
        <v>96</v>
      </c>
      <c r="P99" s="134">
        <v>96</v>
      </c>
      <c r="Q99" s="134">
        <v>2</v>
      </c>
      <c r="R99" s="134">
        <v>130</v>
      </c>
      <c r="S99" s="134">
        <v>511</v>
      </c>
    </row>
    <row r="101" spans="1:19" x14ac:dyDescent="0.3">
      <c r="A101" s="136" t="s">
        <v>153</v>
      </c>
    </row>
    <row r="102" spans="1:19" x14ac:dyDescent="0.3">
      <c r="A102" s="132" t="s">
        <v>154</v>
      </c>
    </row>
  </sheetData>
  <mergeCells count="1">
    <mergeCell ref="A1:S1"/>
  </mergeCells>
  <pageMargins left="0.23622047244094491" right="0.23622047244094491" top="0.15748031496062992" bottom="0.15748031496062992" header="0.31496062992125984" footer="0.31496062992125984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2"/>
  <sheetViews>
    <sheetView tabSelected="1" zoomScale="85" zoomScaleNormal="85" zoomScaleSheetLayoutView="55" zoomScalePageLayoutView="55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C2" sqref="C2:AP2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3.28515625" style="1" customWidth="1"/>
    <col min="18" max="18" width="11.140625" style="53" customWidth="1"/>
    <col min="19" max="19" width="5" style="49" customWidth="1"/>
    <col min="20" max="20" width="9.140625" style="48" customWidth="1"/>
    <col min="21" max="21" width="12.7109375" style="1" customWidth="1"/>
    <col min="22" max="22" width="4.7109375" style="49" customWidth="1"/>
    <col min="23" max="23" width="13" style="77" customWidth="1"/>
    <col min="24" max="24" width="4.5703125" style="49" customWidth="1"/>
    <col min="25" max="25" width="10.85546875" style="31" customWidth="1"/>
    <col min="26" max="26" width="7.85546875" style="49" customWidth="1"/>
    <col min="27" max="27" width="10.28515625" style="31" customWidth="1"/>
    <col min="28" max="28" width="4.85546875" style="49" customWidth="1"/>
    <col min="29" max="29" width="13.140625" style="1" customWidth="1"/>
    <col min="30" max="30" width="4.28515625" style="49" customWidth="1"/>
    <col min="31" max="31" width="10.28515625" style="49" customWidth="1"/>
    <col min="32" max="33" width="10.7109375" style="31" customWidth="1"/>
    <col min="34" max="34" width="5" style="49" customWidth="1"/>
    <col min="35" max="35" width="10.28515625" style="31" customWidth="1"/>
    <col min="36" max="36" width="10.85546875" style="31" customWidth="1"/>
    <col min="37" max="37" width="5" style="49" customWidth="1"/>
    <col min="38" max="38" width="11" style="31" customWidth="1"/>
    <col min="39" max="39" width="10.85546875" style="31" customWidth="1"/>
    <col min="40" max="40" width="5" style="49" customWidth="1"/>
    <col min="41" max="41" width="9.7109375" style="49" customWidth="1"/>
    <col min="42" max="42" width="13.5703125" style="49" customWidth="1"/>
    <col min="43" max="43" width="18.85546875" style="49" customWidth="1"/>
    <col min="44" max="44" width="23.5703125" style="93" customWidth="1"/>
    <col min="45" max="16384" width="9.140625" style="31"/>
  </cols>
  <sheetData>
    <row r="1" spans="1:49" s="72" customFormat="1" ht="40.5" customHeight="1" x14ac:dyDescent="0.25">
      <c r="A1" s="123"/>
      <c r="B1" s="33"/>
      <c r="C1" s="155" t="s">
        <v>155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24"/>
      <c r="AR1" s="87"/>
    </row>
    <row r="2" spans="1:49" s="72" customFormat="1" ht="33.75" customHeight="1" x14ac:dyDescent="0.25">
      <c r="A2" s="125"/>
      <c r="B2" s="34"/>
      <c r="C2" s="157" t="s">
        <v>156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26"/>
      <c r="AR2" s="88"/>
    </row>
    <row r="3" spans="1:49" s="71" customFormat="1" ht="54" customHeight="1" x14ac:dyDescent="0.25">
      <c r="A3" s="68"/>
      <c r="B3" s="82"/>
      <c r="C3" s="159" t="s">
        <v>115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  <c r="U3" s="162" t="s">
        <v>125</v>
      </c>
      <c r="V3" s="163"/>
      <c r="W3" s="163"/>
      <c r="X3" s="163"/>
      <c r="Y3" s="163"/>
      <c r="Z3" s="163"/>
      <c r="AA3" s="163"/>
      <c r="AB3" s="163"/>
      <c r="AC3" s="163"/>
      <c r="AD3" s="163"/>
      <c r="AE3" s="164"/>
      <c r="AF3" s="165" t="s">
        <v>116</v>
      </c>
      <c r="AG3" s="166"/>
      <c r="AH3" s="166"/>
      <c r="AI3" s="166"/>
      <c r="AJ3" s="166"/>
      <c r="AK3" s="166"/>
      <c r="AL3" s="166"/>
      <c r="AM3" s="166"/>
      <c r="AN3" s="166"/>
      <c r="AO3" s="167"/>
      <c r="AP3" s="69"/>
      <c r="AQ3" s="70"/>
      <c r="AR3" s="89"/>
    </row>
    <row r="4" spans="1:49" s="4" customFormat="1" ht="124.5" x14ac:dyDescent="0.3">
      <c r="A4" s="58"/>
      <c r="B4" s="59"/>
      <c r="C4" s="60" t="s">
        <v>120</v>
      </c>
      <c r="D4" s="61" t="s">
        <v>109</v>
      </c>
      <c r="E4" s="62" t="s">
        <v>7</v>
      </c>
      <c r="F4" s="61" t="s">
        <v>121</v>
      </c>
      <c r="G4" s="61" t="s">
        <v>108</v>
      </c>
      <c r="H4" s="62" t="s">
        <v>7</v>
      </c>
      <c r="I4" s="61" t="s">
        <v>122</v>
      </c>
      <c r="J4" s="61" t="s">
        <v>6</v>
      </c>
      <c r="K4" s="62" t="s">
        <v>7</v>
      </c>
      <c r="L4" s="61" t="s">
        <v>10</v>
      </c>
      <c r="M4" s="61" t="s">
        <v>0</v>
      </c>
      <c r="N4" s="62" t="s">
        <v>5</v>
      </c>
      <c r="O4" s="61" t="s">
        <v>1</v>
      </c>
      <c r="P4" s="62" t="s">
        <v>7</v>
      </c>
      <c r="Q4" s="61" t="s">
        <v>11</v>
      </c>
      <c r="R4" s="63" t="s">
        <v>2</v>
      </c>
      <c r="S4" s="62" t="s">
        <v>5</v>
      </c>
      <c r="T4" s="37" t="s">
        <v>114</v>
      </c>
      <c r="U4" s="64" t="s">
        <v>4</v>
      </c>
      <c r="V4" s="65" t="s">
        <v>5</v>
      </c>
      <c r="W4" s="74" t="s">
        <v>3</v>
      </c>
      <c r="X4" s="65" t="s">
        <v>5</v>
      </c>
      <c r="Y4" s="64" t="s">
        <v>8</v>
      </c>
      <c r="Z4" s="65" t="s">
        <v>7</v>
      </c>
      <c r="AA4" s="64" t="s">
        <v>107</v>
      </c>
      <c r="AB4" s="65" t="s">
        <v>7</v>
      </c>
      <c r="AC4" s="64" t="s">
        <v>119</v>
      </c>
      <c r="AD4" s="65" t="s">
        <v>7</v>
      </c>
      <c r="AE4" s="38" t="s">
        <v>113</v>
      </c>
      <c r="AF4" s="66" t="s">
        <v>9</v>
      </c>
      <c r="AG4" s="66" t="s">
        <v>104</v>
      </c>
      <c r="AH4" s="67" t="s">
        <v>7</v>
      </c>
      <c r="AI4" s="66" t="s">
        <v>12</v>
      </c>
      <c r="AJ4" s="66" t="s">
        <v>105</v>
      </c>
      <c r="AK4" s="67" t="s">
        <v>7</v>
      </c>
      <c r="AL4" s="66" t="s">
        <v>118</v>
      </c>
      <c r="AM4" s="66" t="s">
        <v>106</v>
      </c>
      <c r="AN4" s="67" t="s">
        <v>7</v>
      </c>
      <c r="AO4" s="39" t="s">
        <v>112</v>
      </c>
      <c r="AP4" s="73" t="s">
        <v>110</v>
      </c>
      <c r="AQ4" s="73" t="s">
        <v>111</v>
      </c>
      <c r="AR4" s="90"/>
    </row>
    <row r="5" spans="1:49" s="18" customFormat="1" x14ac:dyDescent="0.25">
      <c r="A5" s="35">
        <f t="shared" ref="A5:A16" si="0">A4+1</f>
        <v>1</v>
      </c>
      <c r="B5" s="83" t="s">
        <v>15</v>
      </c>
      <c r="C5" s="94">
        <v>66</v>
      </c>
      <c r="D5" s="99">
        <v>72</v>
      </c>
      <c r="E5" s="95">
        <f t="shared" ref="E5:E36" si="1">IF(OR(0.25&gt;=(C5-D5)/C5),(-0.25&lt;=(C5-D5)/C5)*1,0)</f>
        <v>1</v>
      </c>
      <c r="F5" s="96">
        <v>1252</v>
      </c>
      <c r="G5" s="99">
        <v>1235</v>
      </c>
      <c r="H5" s="97">
        <f t="shared" ref="H5:H36" si="2">IF(OR(0.04&gt;=(F5-G5)/F5),(-0.04&lt;=(F5-G5)/F5)*1,0)</f>
        <v>1</v>
      </c>
      <c r="I5" s="96">
        <v>42</v>
      </c>
      <c r="J5" s="99">
        <v>42</v>
      </c>
      <c r="K5" s="98">
        <f t="shared" ref="K5:K36" si="3">IF(I5=J5,1,0)</f>
        <v>1</v>
      </c>
      <c r="L5" s="99">
        <v>2254</v>
      </c>
      <c r="M5" s="99">
        <v>100</v>
      </c>
      <c r="N5" s="100">
        <f t="shared" ref="N5:N36" si="4">IF(M5&gt;=95,2,IF(M5&gt;=85,1,0))</f>
        <v>2</v>
      </c>
      <c r="O5" s="99">
        <v>644</v>
      </c>
      <c r="P5" s="100">
        <f t="shared" ref="P5:P46" si="5">IF(O5&gt;=200,1,0)</f>
        <v>1</v>
      </c>
      <c r="Q5" s="101">
        <v>1492</v>
      </c>
      <c r="R5" s="99">
        <v>1758</v>
      </c>
      <c r="S5" s="100">
        <f t="shared" ref="S5:S36" si="6">IF((R5/Q5)&gt;=0.95,2,IF((R5/Q5)&gt;=0.9,1,0))</f>
        <v>2</v>
      </c>
      <c r="T5" s="102">
        <f t="shared" ref="T5:T36" si="7">E5+H5+K5+N5+P5+S5</f>
        <v>8</v>
      </c>
      <c r="U5" s="99">
        <v>100</v>
      </c>
      <c r="V5" s="103">
        <f t="shared" ref="V5:V36" si="8">IF(U5&gt;=95,2,IF(U5&gt;=85,1,0))</f>
        <v>2</v>
      </c>
      <c r="W5" s="99">
        <v>98</v>
      </c>
      <c r="X5" s="104">
        <f t="shared" ref="X5:X36" si="9">IF(W5&gt;=90,2,IF(W5&gt;=80,1,0))</f>
        <v>2</v>
      </c>
      <c r="Y5" s="99">
        <v>57146</v>
      </c>
      <c r="Z5" s="103">
        <f t="shared" ref="Z5:Z36" si="10">IF((Y5/G5/13)&gt;1.36,1,0)</f>
        <v>1</v>
      </c>
      <c r="AA5" s="99">
        <v>16478</v>
      </c>
      <c r="AB5" s="105">
        <f t="shared" ref="AB5:AB36" si="11">IF(AA5&gt;G5*3,1,0)</f>
        <v>1</v>
      </c>
      <c r="AC5" s="99">
        <v>95</v>
      </c>
      <c r="AD5" s="104">
        <f t="shared" ref="AD5:AD36" si="12">IF(AC5&gt;=90,1,0)</f>
        <v>1</v>
      </c>
      <c r="AE5" s="106">
        <f t="shared" ref="AE5:AE36" si="13">V5+X5+Z5+AB5+AD5</f>
        <v>7</v>
      </c>
      <c r="AF5" s="99">
        <v>20018</v>
      </c>
      <c r="AG5" s="107">
        <f t="shared" ref="AG5:AG36" si="14">AF5/L5</f>
        <v>8.8811002661934335</v>
      </c>
      <c r="AH5" s="108">
        <f t="shared" ref="AH5:AH36" si="15">IF(AG5&gt;=5.5,1,0)</f>
        <v>1</v>
      </c>
      <c r="AI5" s="99">
        <v>10290</v>
      </c>
      <c r="AJ5" s="94">
        <f t="shared" ref="AJ5:AJ36" si="16">AI5/G5</f>
        <v>8.3319838056680169</v>
      </c>
      <c r="AK5" s="109">
        <f t="shared" ref="AK5:AK36" si="17">IF(AJ5&gt;=7.5,1,0)</f>
        <v>1</v>
      </c>
      <c r="AL5" s="99">
        <v>4974</v>
      </c>
      <c r="AM5" s="94">
        <f t="shared" ref="AM5:AM36" si="18">AL5/D5</f>
        <v>69.083333333333329</v>
      </c>
      <c r="AN5" s="110">
        <f t="shared" ref="AN5:AN36" si="19">IF(AM5&gt;=29.5,1,0)</f>
        <v>1</v>
      </c>
      <c r="AO5" s="111">
        <f t="shared" ref="AO5:AO36" si="20">AH5+AK5+AN5</f>
        <v>3</v>
      </c>
      <c r="AP5" s="112">
        <f t="shared" ref="AP5:AP36" si="21">T5+AE5+AO5</f>
        <v>18</v>
      </c>
      <c r="AQ5" s="142">
        <f t="shared" ref="AQ5:AQ36" si="22">AP5/18</f>
        <v>1</v>
      </c>
      <c r="AR5" s="143" t="s">
        <v>15</v>
      </c>
    </row>
    <row r="6" spans="1:49" s="18" customFormat="1" x14ac:dyDescent="0.25">
      <c r="A6" s="36">
        <f t="shared" si="0"/>
        <v>2</v>
      </c>
      <c r="B6" s="84" t="s">
        <v>18</v>
      </c>
      <c r="C6" s="94">
        <v>51</v>
      </c>
      <c r="D6" s="99">
        <v>55</v>
      </c>
      <c r="E6" s="95">
        <f t="shared" si="1"/>
        <v>1</v>
      </c>
      <c r="F6" s="96">
        <v>932</v>
      </c>
      <c r="G6" s="99">
        <v>926</v>
      </c>
      <c r="H6" s="97">
        <f t="shared" si="2"/>
        <v>1</v>
      </c>
      <c r="I6" s="96">
        <v>33</v>
      </c>
      <c r="J6" s="99">
        <v>33</v>
      </c>
      <c r="K6" s="98">
        <f t="shared" si="3"/>
        <v>1</v>
      </c>
      <c r="L6" s="99">
        <v>1139</v>
      </c>
      <c r="M6" s="99">
        <v>99</v>
      </c>
      <c r="N6" s="100">
        <f t="shared" si="4"/>
        <v>2</v>
      </c>
      <c r="O6" s="99">
        <v>250</v>
      </c>
      <c r="P6" s="100">
        <f t="shared" si="5"/>
        <v>1</v>
      </c>
      <c r="Q6" s="101">
        <v>1186</v>
      </c>
      <c r="R6" s="99">
        <v>1405</v>
      </c>
      <c r="S6" s="100">
        <f t="shared" si="6"/>
        <v>2</v>
      </c>
      <c r="T6" s="102">
        <f t="shared" si="7"/>
        <v>8</v>
      </c>
      <c r="U6" s="99">
        <v>100</v>
      </c>
      <c r="V6" s="103">
        <f t="shared" si="8"/>
        <v>2</v>
      </c>
      <c r="W6" s="99">
        <v>100</v>
      </c>
      <c r="X6" s="104">
        <f t="shared" si="9"/>
        <v>2</v>
      </c>
      <c r="Y6" s="99">
        <v>53254</v>
      </c>
      <c r="Z6" s="103">
        <f t="shared" si="10"/>
        <v>1</v>
      </c>
      <c r="AA6" s="99">
        <v>10197</v>
      </c>
      <c r="AB6" s="105">
        <f t="shared" si="11"/>
        <v>1</v>
      </c>
      <c r="AC6" s="99">
        <v>98</v>
      </c>
      <c r="AD6" s="104">
        <f t="shared" si="12"/>
        <v>1</v>
      </c>
      <c r="AE6" s="106">
        <f t="shared" si="13"/>
        <v>7</v>
      </c>
      <c r="AF6" s="99">
        <v>11065</v>
      </c>
      <c r="AG6" s="107">
        <f t="shared" si="14"/>
        <v>9.7146619841966633</v>
      </c>
      <c r="AH6" s="108">
        <f t="shared" si="15"/>
        <v>1</v>
      </c>
      <c r="AI6" s="99">
        <v>10274</v>
      </c>
      <c r="AJ6" s="94">
        <f t="shared" si="16"/>
        <v>11.095032397408207</v>
      </c>
      <c r="AK6" s="109">
        <f t="shared" si="17"/>
        <v>1</v>
      </c>
      <c r="AL6" s="99">
        <v>2471</v>
      </c>
      <c r="AM6" s="94">
        <f t="shared" si="18"/>
        <v>44.927272727272729</v>
      </c>
      <c r="AN6" s="110">
        <f t="shared" si="19"/>
        <v>1</v>
      </c>
      <c r="AO6" s="111">
        <f t="shared" si="20"/>
        <v>3</v>
      </c>
      <c r="AP6" s="112">
        <f t="shared" si="21"/>
        <v>18</v>
      </c>
      <c r="AQ6" s="142">
        <f t="shared" si="22"/>
        <v>1</v>
      </c>
      <c r="AR6" s="144" t="s">
        <v>18</v>
      </c>
      <c r="AS6" s="17"/>
      <c r="AT6" s="17"/>
      <c r="AU6" s="17"/>
      <c r="AV6" s="17"/>
      <c r="AW6" s="17"/>
    </row>
    <row r="7" spans="1:49" s="17" customFormat="1" x14ac:dyDescent="0.25">
      <c r="A7" s="36">
        <f t="shared" si="0"/>
        <v>3</v>
      </c>
      <c r="B7" s="84" t="s">
        <v>22</v>
      </c>
      <c r="C7" s="94">
        <f>73+2</f>
        <v>75</v>
      </c>
      <c r="D7" s="99">
        <v>80</v>
      </c>
      <c r="E7" s="95">
        <f t="shared" si="1"/>
        <v>1</v>
      </c>
      <c r="F7" s="96">
        <v>1464</v>
      </c>
      <c r="G7" s="99">
        <v>1468</v>
      </c>
      <c r="H7" s="97">
        <f t="shared" si="2"/>
        <v>1</v>
      </c>
      <c r="I7" s="96">
        <v>45</v>
      </c>
      <c r="J7" s="99">
        <v>45</v>
      </c>
      <c r="K7" s="98">
        <f t="shared" si="3"/>
        <v>1</v>
      </c>
      <c r="L7" s="99">
        <v>1730</v>
      </c>
      <c r="M7" s="99">
        <v>100</v>
      </c>
      <c r="N7" s="100">
        <f t="shared" si="4"/>
        <v>2</v>
      </c>
      <c r="O7" s="99">
        <v>418</v>
      </c>
      <c r="P7" s="100">
        <f t="shared" si="5"/>
        <v>1</v>
      </c>
      <c r="Q7" s="101">
        <v>1613</v>
      </c>
      <c r="R7" s="99">
        <v>2071</v>
      </c>
      <c r="S7" s="100">
        <f t="shared" si="6"/>
        <v>2</v>
      </c>
      <c r="T7" s="102">
        <f t="shared" si="7"/>
        <v>8</v>
      </c>
      <c r="U7" s="99">
        <v>99</v>
      </c>
      <c r="V7" s="103">
        <f t="shared" si="8"/>
        <v>2</v>
      </c>
      <c r="W7" s="99">
        <v>96</v>
      </c>
      <c r="X7" s="104">
        <f t="shared" si="9"/>
        <v>2</v>
      </c>
      <c r="Y7" s="99">
        <v>70842</v>
      </c>
      <c r="Z7" s="103">
        <f t="shared" si="10"/>
        <v>1</v>
      </c>
      <c r="AA7" s="99">
        <v>19120</v>
      </c>
      <c r="AB7" s="105">
        <f t="shared" si="11"/>
        <v>1</v>
      </c>
      <c r="AC7" s="99">
        <v>99</v>
      </c>
      <c r="AD7" s="104">
        <f t="shared" si="12"/>
        <v>1</v>
      </c>
      <c r="AE7" s="106">
        <f t="shared" si="13"/>
        <v>7</v>
      </c>
      <c r="AF7" s="99">
        <v>25495</v>
      </c>
      <c r="AG7" s="107">
        <f t="shared" si="14"/>
        <v>14.736994219653178</v>
      </c>
      <c r="AH7" s="108">
        <f t="shared" si="15"/>
        <v>1</v>
      </c>
      <c r="AI7" s="99">
        <v>18908</v>
      </c>
      <c r="AJ7" s="94">
        <f t="shared" si="16"/>
        <v>12.880108991825614</v>
      </c>
      <c r="AK7" s="109">
        <f t="shared" si="17"/>
        <v>1</v>
      </c>
      <c r="AL7" s="99">
        <v>3256</v>
      </c>
      <c r="AM7" s="94">
        <f t="shared" si="18"/>
        <v>40.700000000000003</v>
      </c>
      <c r="AN7" s="110">
        <f t="shared" si="19"/>
        <v>1</v>
      </c>
      <c r="AO7" s="111">
        <f t="shared" si="20"/>
        <v>3</v>
      </c>
      <c r="AP7" s="112">
        <f t="shared" si="21"/>
        <v>18</v>
      </c>
      <c r="AQ7" s="142">
        <f t="shared" si="22"/>
        <v>1</v>
      </c>
      <c r="AR7" s="144" t="s">
        <v>22</v>
      </c>
    </row>
    <row r="8" spans="1:49" s="18" customFormat="1" x14ac:dyDescent="0.25">
      <c r="A8" s="36">
        <f t="shared" si="0"/>
        <v>4</v>
      </c>
      <c r="B8" s="84" t="s">
        <v>25</v>
      </c>
      <c r="C8" s="94">
        <v>83</v>
      </c>
      <c r="D8" s="99">
        <v>93</v>
      </c>
      <c r="E8" s="95">
        <f t="shared" si="1"/>
        <v>1</v>
      </c>
      <c r="F8" s="96">
        <v>1867</v>
      </c>
      <c r="G8" s="99">
        <v>1863</v>
      </c>
      <c r="H8" s="97">
        <f t="shared" si="2"/>
        <v>1</v>
      </c>
      <c r="I8" s="96">
        <v>66</v>
      </c>
      <c r="J8" s="99">
        <v>66</v>
      </c>
      <c r="K8" s="98">
        <f t="shared" si="3"/>
        <v>1</v>
      </c>
      <c r="L8" s="99">
        <v>3025</v>
      </c>
      <c r="M8" s="99">
        <v>99</v>
      </c>
      <c r="N8" s="100">
        <f t="shared" si="4"/>
        <v>2</v>
      </c>
      <c r="O8" s="99">
        <v>533</v>
      </c>
      <c r="P8" s="100">
        <f t="shared" si="5"/>
        <v>1</v>
      </c>
      <c r="Q8" s="114">
        <v>2235</v>
      </c>
      <c r="R8" s="99">
        <v>2637</v>
      </c>
      <c r="S8" s="100">
        <f t="shared" si="6"/>
        <v>2</v>
      </c>
      <c r="T8" s="102">
        <f t="shared" si="7"/>
        <v>8</v>
      </c>
      <c r="U8" s="99">
        <v>99</v>
      </c>
      <c r="V8" s="103">
        <f t="shared" si="8"/>
        <v>2</v>
      </c>
      <c r="W8" s="99">
        <v>90</v>
      </c>
      <c r="X8" s="104">
        <f t="shared" si="9"/>
        <v>2</v>
      </c>
      <c r="Y8" s="99">
        <v>63256</v>
      </c>
      <c r="Z8" s="103">
        <f t="shared" si="10"/>
        <v>1</v>
      </c>
      <c r="AA8" s="99">
        <v>18555</v>
      </c>
      <c r="AB8" s="105">
        <f t="shared" si="11"/>
        <v>1</v>
      </c>
      <c r="AC8" s="99">
        <v>99</v>
      </c>
      <c r="AD8" s="104">
        <f t="shared" si="12"/>
        <v>1</v>
      </c>
      <c r="AE8" s="106">
        <f t="shared" si="13"/>
        <v>7</v>
      </c>
      <c r="AF8" s="99">
        <v>25806</v>
      </c>
      <c r="AG8" s="107">
        <f t="shared" si="14"/>
        <v>8.5309090909090912</v>
      </c>
      <c r="AH8" s="108">
        <f t="shared" si="15"/>
        <v>1</v>
      </c>
      <c r="AI8" s="99">
        <v>16109</v>
      </c>
      <c r="AJ8" s="94">
        <f t="shared" si="16"/>
        <v>8.6468062265163717</v>
      </c>
      <c r="AK8" s="109">
        <f t="shared" si="17"/>
        <v>1</v>
      </c>
      <c r="AL8" s="99">
        <v>3663</v>
      </c>
      <c r="AM8" s="94">
        <f t="shared" si="18"/>
        <v>39.387096774193552</v>
      </c>
      <c r="AN8" s="110">
        <f t="shared" si="19"/>
        <v>1</v>
      </c>
      <c r="AO8" s="111">
        <f t="shared" si="20"/>
        <v>3</v>
      </c>
      <c r="AP8" s="112">
        <f t="shared" si="21"/>
        <v>18</v>
      </c>
      <c r="AQ8" s="142">
        <f t="shared" si="22"/>
        <v>1</v>
      </c>
      <c r="AR8" s="144" t="s">
        <v>25</v>
      </c>
      <c r="AS8" s="17"/>
      <c r="AT8" s="17"/>
      <c r="AU8" s="17"/>
      <c r="AV8" s="17"/>
      <c r="AW8" s="17"/>
    </row>
    <row r="9" spans="1:49" s="18" customFormat="1" x14ac:dyDescent="0.25">
      <c r="A9" s="36">
        <f t="shared" si="0"/>
        <v>5</v>
      </c>
      <c r="B9" s="84" t="s">
        <v>31</v>
      </c>
      <c r="C9" s="94">
        <v>71</v>
      </c>
      <c r="D9" s="99">
        <v>80</v>
      </c>
      <c r="E9" s="95">
        <f t="shared" si="1"/>
        <v>1</v>
      </c>
      <c r="F9" s="96">
        <v>1592</v>
      </c>
      <c r="G9" s="99">
        <v>1584</v>
      </c>
      <c r="H9" s="97">
        <f t="shared" si="2"/>
        <v>1</v>
      </c>
      <c r="I9" s="96">
        <v>53</v>
      </c>
      <c r="J9" s="99">
        <v>53</v>
      </c>
      <c r="K9" s="98">
        <f t="shared" si="3"/>
        <v>1</v>
      </c>
      <c r="L9" s="99">
        <v>1763</v>
      </c>
      <c r="M9" s="99">
        <v>100</v>
      </c>
      <c r="N9" s="100">
        <f t="shared" si="4"/>
        <v>2</v>
      </c>
      <c r="O9" s="99">
        <v>943</v>
      </c>
      <c r="P9" s="100">
        <f t="shared" si="5"/>
        <v>1</v>
      </c>
      <c r="Q9" s="101">
        <v>1702</v>
      </c>
      <c r="R9" s="99">
        <v>2094</v>
      </c>
      <c r="S9" s="100">
        <f t="shared" si="6"/>
        <v>2</v>
      </c>
      <c r="T9" s="102">
        <f t="shared" si="7"/>
        <v>8</v>
      </c>
      <c r="U9" s="99">
        <v>99</v>
      </c>
      <c r="V9" s="103">
        <f t="shared" si="8"/>
        <v>2</v>
      </c>
      <c r="W9" s="99">
        <v>100</v>
      </c>
      <c r="X9" s="104">
        <f t="shared" si="9"/>
        <v>2</v>
      </c>
      <c r="Y9" s="99">
        <v>70302</v>
      </c>
      <c r="Z9" s="103">
        <f t="shared" si="10"/>
        <v>1</v>
      </c>
      <c r="AA9" s="99">
        <v>18557</v>
      </c>
      <c r="AB9" s="105">
        <f t="shared" si="11"/>
        <v>1</v>
      </c>
      <c r="AC9" s="99">
        <v>99</v>
      </c>
      <c r="AD9" s="104">
        <f t="shared" si="12"/>
        <v>1</v>
      </c>
      <c r="AE9" s="106">
        <f t="shared" si="13"/>
        <v>7</v>
      </c>
      <c r="AF9" s="99">
        <v>13570</v>
      </c>
      <c r="AG9" s="107">
        <f t="shared" si="14"/>
        <v>7.6971072036301758</v>
      </c>
      <c r="AH9" s="108">
        <f t="shared" si="15"/>
        <v>1</v>
      </c>
      <c r="AI9" s="99">
        <v>21922</v>
      </c>
      <c r="AJ9" s="94">
        <f t="shared" si="16"/>
        <v>13.839646464646465</v>
      </c>
      <c r="AK9" s="109">
        <f t="shared" si="17"/>
        <v>1</v>
      </c>
      <c r="AL9" s="99">
        <v>4076</v>
      </c>
      <c r="AM9" s="94">
        <f t="shared" si="18"/>
        <v>50.95</v>
      </c>
      <c r="AN9" s="110">
        <f t="shared" si="19"/>
        <v>1</v>
      </c>
      <c r="AO9" s="111">
        <f t="shared" si="20"/>
        <v>3</v>
      </c>
      <c r="AP9" s="112">
        <f t="shared" si="21"/>
        <v>18</v>
      </c>
      <c r="AQ9" s="142">
        <f t="shared" si="22"/>
        <v>1</v>
      </c>
      <c r="AR9" s="144" t="s">
        <v>31</v>
      </c>
      <c r="AS9" s="17"/>
      <c r="AT9" s="17"/>
      <c r="AU9" s="17"/>
      <c r="AV9" s="17"/>
      <c r="AW9" s="17"/>
    </row>
    <row r="10" spans="1:49" s="18" customFormat="1" x14ac:dyDescent="0.25">
      <c r="A10" s="36">
        <f t="shared" si="0"/>
        <v>6</v>
      </c>
      <c r="B10" s="84" t="s">
        <v>32</v>
      </c>
      <c r="C10" s="94">
        <v>105</v>
      </c>
      <c r="D10" s="99">
        <v>110</v>
      </c>
      <c r="E10" s="95">
        <f t="shared" si="1"/>
        <v>1</v>
      </c>
      <c r="F10" s="96">
        <v>2002</v>
      </c>
      <c r="G10" s="99">
        <v>2011</v>
      </c>
      <c r="H10" s="97">
        <f t="shared" si="2"/>
        <v>1</v>
      </c>
      <c r="I10" s="96">
        <v>69</v>
      </c>
      <c r="J10" s="99">
        <v>69</v>
      </c>
      <c r="K10" s="98">
        <f t="shared" si="3"/>
        <v>1</v>
      </c>
      <c r="L10" s="99">
        <v>3344</v>
      </c>
      <c r="M10" s="99">
        <v>100</v>
      </c>
      <c r="N10" s="100">
        <f t="shared" si="4"/>
        <v>2</v>
      </c>
      <c r="O10" s="99">
        <v>428</v>
      </c>
      <c r="P10" s="100">
        <f t="shared" si="5"/>
        <v>1</v>
      </c>
      <c r="Q10" s="101">
        <v>2264</v>
      </c>
      <c r="R10" s="99">
        <v>2830</v>
      </c>
      <c r="S10" s="100">
        <f t="shared" si="6"/>
        <v>2</v>
      </c>
      <c r="T10" s="102">
        <f t="shared" si="7"/>
        <v>8</v>
      </c>
      <c r="U10" s="99">
        <v>100</v>
      </c>
      <c r="V10" s="103">
        <f t="shared" si="8"/>
        <v>2</v>
      </c>
      <c r="W10" s="99">
        <v>100</v>
      </c>
      <c r="X10" s="104">
        <f t="shared" si="9"/>
        <v>2</v>
      </c>
      <c r="Y10" s="99">
        <v>83416</v>
      </c>
      <c r="Z10" s="103">
        <f t="shared" si="10"/>
        <v>1</v>
      </c>
      <c r="AA10" s="99">
        <v>26123</v>
      </c>
      <c r="AB10" s="105">
        <f t="shared" si="11"/>
        <v>1</v>
      </c>
      <c r="AC10" s="99">
        <v>100</v>
      </c>
      <c r="AD10" s="104">
        <f t="shared" si="12"/>
        <v>1</v>
      </c>
      <c r="AE10" s="106">
        <f t="shared" si="13"/>
        <v>7</v>
      </c>
      <c r="AF10" s="99">
        <v>50317</v>
      </c>
      <c r="AG10" s="107">
        <f t="shared" si="14"/>
        <v>15.04694976076555</v>
      </c>
      <c r="AH10" s="108">
        <f t="shared" si="15"/>
        <v>1</v>
      </c>
      <c r="AI10" s="99">
        <v>15299</v>
      </c>
      <c r="AJ10" s="94">
        <f t="shared" si="16"/>
        <v>7.6076578816509199</v>
      </c>
      <c r="AK10" s="109">
        <f t="shared" si="17"/>
        <v>1</v>
      </c>
      <c r="AL10" s="99">
        <v>6578</v>
      </c>
      <c r="AM10" s="94">
        <f t="shared" si="18"/>
        <v>59.8</v>
      </c>
      <c r="AN10" s="110">
        <f t="shared" si="19"/>
        <v>1</v>
      </c>
      <c r="AO10" s="111">
        <f t="shared" si="20"/>
        <v>3</v>
      </c>
      <c r="AP10" s="112">
        <f t="shared" si="21"/>
        <v>18</v>
      </c>
      <c r="AQ10" s="142">
        <f t="shared" si="22"/>
        <v>1</v>
      </c>
      <c r="AR10" s="144" t="s">
        <v>32</v>
      </c>
      <c r="AS10" s="17"/>
      <c r="AT10" s="17"/>
      <c r="AU10" s="17"/>
      <c r="AV10" s="17"/>
      <c r="AW10" s="17"/>
    </row>
    <row r="11" spans="1:49" s="18" customFormat="1" x14ac:dyDescent="0.25">
      <c r="A11" s="36">
        <f t="shared" si="0"/>
        <v>7</v>
      </c>
      <c r="B11" s="84" t="s">
        <v>36</v>
      </c>
      <c r="C11" s="94">
        <v>41</v>
      </c>
      <c r="D11" s="99">
        <v>43</v>
      </c>
      <c r="E11" s="95">
        <f t="shared" si="1"/>
        <v>1</v>
      </c>
      <c r="F11" s="96">
        <v>980</v>
      </c>
      <c r="G11" s="99">
        <v>972</v>
      </c>
      <c r="H11" s="97">
        <f t="shared" si="2"/>
        <v>1</v>
      </c>
      <c r="I11" s="96">
        <v>33</v>
      </c>
      <c r="J11" s="99">
        <v>33</v>
      </c>
      <c r="K11" s="98">
        <f t="shared" si="3"/>
        <v>1</v>
      </c>
      <c r="L11" s="99">
        <v>1088</v>
      </c>
      <c r="M11" s="99">
        <v>100</v>
      </c>
      <c r="N11" s="100">
        <f t="shared" si="4"/>
        <v>2</v>
      </c>
      <c r="O11" s="99">
        <v>421</v>
      </c>
      <c r="P11" s="100">
        <f t="shared" si="5"/>
        <v>1</v>
      </c>
      <c r="Q11" s="101">
        <v>974</v>
      </c>
      <c r="R11" s="99">
        <v>1234</v>
      </c>
      <c r="S11" s="100">
        <f t="shared" si="6"/>
        <v>2</v>
      </c>
      <c r="T11" s="102">
        <f t="shared" si="7"/>
        <v>8</v>
      </c>
      <c r="U11" s="99">
        <v>100</v>
      </c>
      <c r="V11" s="103">
        <f t="shared" si="8"/>
        <v>2</v>
      </c>
      <c r="W11" s="99">
        <v>99</v>
      </c>
      <c r="X11" s="104">
        <f t="shared" si="9"/>
        <v>2</v>
      </c>
      <c r="Y11" s="99">
        <v>44299</v>
      </c>
      <c r="Z11" s="103">
        <f t="shared" si="10"/>
        <v>1</v>
      </c>
      <c r="AA11" s="99">
        <v>14961</v>
      </c>
      <c r="AB11" s="105">
        <f t="shared" si="11"/>
        <v>1</v>
      </c>
      <c r="AC11" s="99">
        <v>100</v>
      </c>
      <c r="AD11" s="104">
        <f t="shared" si="12"/>
        <v>1</v>
      </c>
      <c r="AE11" s="106">
        <f t="shared" si="13"/>
        <v>7</v>
      </c>
      <c r="AF11" s="99">
        <v>8239</v>
      </c>
      <c r="AG11" s="107">
        <f t="shared" si="14"/>
        <v>7.5726102941176467</v>
      </c>
      <c r="AH11" s="108">
        <f t="shared" si="15"/>
        <v>1</v>
      </c>
      <c r="AI11" s="99">
        <v>9058</v>
      </c>
      <c r="AJ11" s="94">
        <f t="shared" si="16"/>
        <v>9.3189300411522638</v>
      </c>
      <c r="AK11" s="109">
        <f t="shared" si="17"/>
        <v>1</v>
      </c>
      <c r="AL11" s="99">
        <v>3480</v>
      </c>
      <c r="AM11" s="94">
        <f t="shared" si="18"/>
        <v>80.930232558139537</v>
      </c>
      <c r="AN11" s="110">
        <f t="shared" si="19"/>
        <v>1</v>
      </c>
      <c r="AO11" s="111">
        <f t="shared" si="20"/>
        <v>3</v>
      </c>
      <c r="AP11" s="112">
        <f t="shared" si="21"/>
        <v>18</v>
      </c>
      <c r="AQ11" s="142">
        <f t="shared" si="22"/>
        <v>1</v>
      </c>
      <c r="AR11" s="144" t="s">
        <v>36</v>
      </c>
      <c r="AS11" s="17"/>
      <c r="AT11" s="17"/>
      <c r="AU11" s="17"/>
      <c r="AV11" s="17"/>
      <c r="AW11" s="17"/>
    </row>
    <row r="12" spans="1:49" s="18" customFormat="1" x14ac:dyDescent="0.25">
      <c r="A12" s="36">
        <f t="shared" si="0"/>
        <v>8</v>
      </c>
      <c r="B12" s="84" t="s">
        <v>50</v>
      </c>
      <c r="C12" s="94">
        <v>59</v>
      </c>
      <c r="D12" s="99">
        <v>70</v>
      </c>
      <c r="E12" s="95">
        <f t="shared" si="1"/>
        <v>1</v>
      </c>
      <c r="F12" s="96">
        <v>1331</v>
      </c>
      <c r="G12" s="99">
        <v>1312</v>
      </c>
      <c r="H12" s="97">
        <f t="shared" si="2"/>
        <v>1</v>
      </c>
      <c r="I12" s="96">
        <v>44</v>
      </c>
      <c r="J12" s="99">
        <v>44</v>
      </c>
      <c r="K12" s="98">
        <f t="shared" si="3"/>
        <v>1</v>
      </c>
      <c r="L12" s="99">
        <v>1913</v>
      </c>
      <c r="M12" s="99">
        <v>100</v>
      </c>
      <c r="N12" s="100">
        <f t="shared" si="4"/>
        <v>2</v>
      </c>
      <c r="O12" s="99">
        <v>288</v>
      </c>
      <c r="P12" s="100">
        <f t="shared" si="5"/>
        <v>1</v>
      </c>
      <c r="Q12" s="101">
        <v>1312</v>
      </c>
      <c r="R12" s="99">
        <v>1672</v>
      </c>
      <c r="S12" s="100">
        <f t="shared" si="6"/>
        <v>2</v>
      </c>
      <c r="T12" s="102">
        <f t="shared" si="7"/>
        <v>8</v>
      </c>
      <c r="U12" s="99">
        <v>99</v>
      </c>
      <c r="V12" s="103">
        <f t="shared" si="8"/>
        <v>2</v>
      </c>
      <c r="W12" s="99">
        <v>100</v>
      </c>
      <c r="X12" s="104">
        <f t="shared" si="9"/>
        <v>2</v>
      </c>
      <c r="Y12" s="99">
        <v>50245</v>
      </c>
      <c r="Z12" s="103">
        <f t="shared" si="10"/>
        <v>1</v>
      </c>
      <c r="AA12" s="99">
        <v>15616</v>
      </c>
      <c r="AB12" s="105">
        <f t="shared" si="11"/>
        <v>1</v>
      </c>
      <c r="AC12" s="99">
        <v>97</v>
      </c>
      <c r="AD12" s="104">
        <f t="shared" si="12"/>
        <v>1</v>
      </c>
      <c r="AE12" s="106">
        <f t="shared" si="13"/>
        <v>7</v>
      </c>
      <c r="AF12" s="99">
        <v>15655</v>
      </c>
      <c r="AG12" s="107">
        <f t="shared" si="14"/>
        <v>8.183481442760062</v>
      </c>
      <c r="AH12" s="108">
        <f t="shared" si="15"/>
        <v>1</v>
      </c>
      <c r="AI12" s="99">
        <v>10386</v>
      </c>
      <c r="AJ12" s="94">
        <f t="shared" si="16"/>
        <v>7.9161585365853657</v>
      </c>
      <c r="AK12" s="109">
        <f t="shared" si="17"/>
        <v>1</v>
      </c>
      <c r="AL12" s="99">
        <v>2640</v>
      </c>
      <c r="AM12" s="94">
        <f t="shared" si="18"/>
        <v>37.714285714285715</v>
      </c>
      <c r="AN12" s="110">
        <f t="shared" si="19"/>
        <v>1</v>
      </c>
      <c r="AO12" s="111">
        <f t="shared" si="20"/>
        <v>3</v>
      </c>
      <c r="AP12" s="112">
        <f t="shared" si="21"/>
        <v>18</v>
      </c>
      <c r="AQ12" s="142">
        <f t="shared" si="22"/>
        <v>1</v>
      </c>
      <c r="AR12" s="144" t="s">
        <v>50</v>
      </c>
      <c r="AS12" s="17"/>
      <c r="AT12" s="17"/>
      <c r="AU12" s="17"/>
      <c r="AV12" s="17"/>
      <c r="AW12" s="17"/>
    </row>
    <row r="13" spans="1:49" s="18" customFormat="1" x14ac:dyDescent="0.25">
      <c r="A13" s="36">
        <f t="shared" si="0"/>
        <v>9</v>
      </c>
      <c r="B13" s="84" t="s">
        <v>65</v>
      </c>
      <c r="C13" s="94">
        <f>62+2</f>
        <v>64</v>
      </c>
      <c r="D13" s="99">
        <v>67</v>
      </c>
      <c r="E13" s="95">
        <f t="shared" si="1"/>
        <v>1</v>
      </c>
      <c r="F13" s="96">
        <v>1204</v>
      </c>
      <c r="G13" s="99">
        <v>1229</v>
      </c>
      <c r="H13" s="97">
        <f t="shared" si="2"/>
        <v>1</v>
      </c>
      <c r="I13" s="96">
        <v>49</v>
      </c>
      <c r="J13" s="99">
        <v>49</v>
      </c>
      <c r="K13" s="98">
        <f t="shared" si="3"/>
        <v>1</v>
      </c>
      <c r="L13" s="99">
        <v>1339</v>
      </c>
      <c r="M13" s="99">
        <v>100</v>
      </c>
      <c r="N13" s="100">
        <f t="shared" si="4"/>
        <v>2</v>
      </c>
      <c r="O13" s="99">
        <v>346</v>
      </c>
      <c r="P13" s="100">
        <f t="shared" si="5"/>
        <v>1</v>
      </c>
      <c r="Q13" s="117">
        <v>1561</v>
      </c>
      <c r="R13" s="99">
        <v>1818</v>
      </c>
      <c r="S13" s="100">
        <f t="shared" si="6"/>
        <v>2</v>
      </c>
      <c r="T13" s="102">
        <f t="shared" si="7"/>
        <v>8</v>
      </c>
      <c r="U13" s="99">
        <v>100</v>
      </c>
      <c r="V13" s="103">
        <f t="shared" si="8"/>
        <v>2</v>
      </c>
      <c r="W13" s="99">
        <v>100</v>
      </c>
      <c r="X13" s="104">
        <f t="shared" si="9"/>
        <v>2</v>
      </c>
      <c r="Y13" s="99">
        <v>40647</v>
      </c>
      <c r="Z13" s="103">
        <f t="shared" si="10"/>
        <v>1</v>
      </c>
      <c r="AA13" s="99">
        <v>17984</v>
      </c>
      <c r="AB13" s="105">
        <f t="shared" si="11"/>
        <v>1</v>
      </c>
      <c r="AC13" s="99">
        <v>100</v>
      </c>
      <c r="AD13" s="104">
        <f t="shared" si="12"/>
        <v>1</v>
      </c>
      <c r="AE13" s="106">
        <f t="shared" si="13"/>
        <v>7</v>
      </c>
      <c r="AF13" s="99">
        <v>9125</v>
      </c>
      <c r="AG13" s="107">
        <f t="shared" si="14"/>
        <v>6.8147871545929801</v>
      </c>
      <c r="AH13" s="108">
        <f t="shared" si="15"/>
        <v>1</v>
      </c>
      <c r="AI13" s="99">
        <v>10466</v>
      </c>
      <c r="AJ13" s="94">
        <f t="shared" si="16"/>
        <v>8.5158665581773807</v>
      </c>
      <c r="AK13" s="109">
        <f t="shared" si="17"/>
        <v>1</v>
      </c>
      <c r="AL13" s="99">
        <v>2726</v>
      </c>
      <c r="AM13" s="94">
        <f t="shared" si="18"/>
        <v>40.686567164179102</v>
      </c>
      <c r="AN13" s="110">
        <f t="shared" si="19"/>
        <v>1</v>
      </c>
      <c r="AO13" s="111">
        <f t="shared" si="20"/>
        <v>3</v>
      </c>
      <c r="AP13" s="112">
        <f t="shared" si="21"/>
        <v>18</v>
      </c>
      <c r="AQ13" s="142">
        <f t="shared" si="22"/>
        <v>1</v>
      </c>
      <c r="AR13" s="144" t="s">
        <v>65</v>
      </c>
      <c r="AS13" s="17"/>
      <c r="AT13" s="17"/>
      <c r="AU13" s="17"/>
      <c r="AV13" s="17"/>
      <c r="AW13" s="17"/>
    </row>
    <row r="14" spans="1:49" s="18" customFormat="1" x14ac:dyDescent="0.25">
      <c r="A14" s="36">
        <f t="shared" si="0"/>
        <v>10</v>
      </c>
      <c r="B14" s="84" t="s">
        <v>75</v>
      </c>
      <c r="C14" s="94">
        <v>108</v>
      </c>
      <c r="D14" s="99">
        <v>125</v>
      </c>
      <c r="E14" s="95">
        <f t="shared" si="1"/>
        <v>1</v>
      </c>
      <c r="F14" s="96">
        <v>2486</v>
      </c>
      <c r="G14" s="99">
        <v>2526</v>
      </c>
      <c r="H14" s="97">
        <f t="shared" si="2"/>
        <v>1</v>
      </c>
      <c r="I14" s="96">
        <v>84</v>
      </c>
      <c r="J14" s="99">
        <v>84</v>
      </c>
      <c r="K14" s="98">
        <f t="shared" si="3"/>
        <v>1</v>
      </c>
      <c r="L14" s="99">
        <v>3120</v>
      </c>
      <c r="M14" s="99">
        <v>98</v>
      </c>
      <c r="N14" s="100">
        <f t="shared" si="4"/>
        <v>2</v>
      </c>
      <c r="O14" s="99">
        <v>538</v>
      </c>
      <c r="P14" s="100">
        <f t="shared" si="5"/>
        <v>1</v>
      </c>
      <c r="Q14" s="101">
        <v>2743</v>
      </c>
      <c r="R14" s="99">
        <v>3119</v>
      </c>
      <c r="S14" s="100">
        <f t="shared" si="6"/>
        <v>2</v>
      </c>
      <c r="T14" s="102">
        <f t="shared" si="7"/>
        <v>8</v>
      </c>
      <c r="U14" s="99">
        <v>99</v>
      </c>
      <c r="V14" s="103">
        <f t="shared" si="8"/>
        <v>2</v>
      </c>
      <c r="W14" s="99">
        <v>95</v>
      </c>
      <c r="X14" s="104">
        <f t="shared" si="9"/>
        <v>2</v>
      </c>
      <c r="Y14" s="99">
        <v>108662</v>
      </c>
      <c r="Z14" s="103">
        <f t="shared" si="10"/>
        <v>1</v>
      </c>
      <c r="AA14" s="99">
        <v>32681</v>
      </c>
      <c r="AB14" s="105">
        <f t="shared" si="11"/>
        <v>1</v>
      </c>
      <c r="AC14" s="99">
        <v>99</v>
      </c>
      <c r="AD14" s="104">
        <f t="shared" si="12"/>
        <v>1</v>
      </c>
      <c r="AE14" s="106">
        <f t="shared" si="13"/>
        <v>7</v>
      </c>
      <c r="AF14" s="99">
        <v>20827</v>
      </c>
      <c r="AG14" s="107">
        <f t="shared" si="14"/>
        <v>6.6753205128205124</v>
      </c>
      <c r="AH14" s="108">
        <f t="shared" si="15"/>
        <v>1</v>
      </c>
      <c r="AI14" s="99">
        <v>19352</v>
      </c>
      <c r="AJ14" s="94">
        <f t="shared" si="16"/>
        <v>7.6611243072050677</v>
      </c>
      <c r="AK14" s="109">
        <f t="shared" si="17"/>
        <v>1</v>
      </c>
      <c r="AL14" s="99">
        <v>5899</v>
      </c>
      <c r="AM14" s="94">
        <f t="shared" si="18"/>
        <v>47.192</v>
      </c>
      <c r="AN14" s="110">
        <f t="shared" si="19"/>
        <v>1</v>
      </c>
      <c r="AO14" s="111">
        <f t="shared" si="20"/>
        <v>3</v>
      </c>
      <c r="AP14" s="112">
        <f t="shared" si="21"/>
        <v>18</v>
      </c>
      <c r="AQ14" s="142">
        <f t="shared" si="22"/>
        <v>1</v>
      </c>
      <c r="AR14" s="144" t="s">
        <v>75</v>
      </c>
      <c r="AS14" s="17"/>
      <c r="AT14" s="17"/>
      <c r="AU14" s="17"/>
      <c r="AV14" s="17"/>
      <c r="AW14" s="17"/>
    </row>
    <row r="15" spans="1:49" s="17" customFormat="1" x14ac:dyDescent="0.25">
      <c r="A15" s="36">
        <f t="shared" si="0"/>
        <v>11</v>
      </c>
      <c r="B15" s="84" t="s">
        <v>97</v>
      </c>
      <c r="C15" s="94">
        <v>75</v>
      </c>
      <c r="D15" s="99">
        <v>84</v>
      </c>
      <c r="E15" s="95">
        <f t="shared" si="1"/>
        <v>1</v>
      </c>
      <c r="F15" s="96">
        <v>1810</v>
      </c>
      <c r="G15" s="99">
        <v>1797</v>
      </c>
      <c r="H15" s="97">
        <f t="shared" si="2"/>
        <v>1</v>
      </c>
      <c r="I15" s="96">
        <v>58</v>
      </c>
      <c r="J15" s="99">
        <v>58</v>
      </c>
      <c r="K15" s="98">
        <f t="shared" si="3"/>
        <v>1</v>
      </c>
      <c r="L15" s="99">
        <v>2720</v>
      </c>
      <c r="M15" s="99">
        <v>95</v>
      </c>
      <c r="N15" s="100">
        <f t="shared" si="4"/>
        <v>2</v>
      </c>
      <c r="O15" s="99">
        <v>392</v>
      </c>
      <c r="P15" s="100">
        <f t="shared" si="5"/>
        <v>1</v>
      </c>
      <c r="Q15" s="113">
        <v>1905</v>
      </c>
      <c r="R15" s="99">
        <v>2368</v>
      </c>
      <c r="S15" s="100">
        <f t="shared" si="6"/>
        <v>2</v>
      </c>
      <c r="T15" s="102">
        <f t="shared" si="7"/>
        <v>8</v>
      </c>
      <c r="U15" s="99">
        <v>97</v>
      </c>
      <c r="V15" s="103">
        <f t="shared" si="8"/>
        <v>2</v>
      </c>
      <c r="W15" s="99">
        <v>91</v>
      </c>
      <c r="X15" s="104">
        <f t="shared" si="9"/>
        <v>2</v>
      </c>
      <c r="Y15" s="99">
        <v>84015</v>
      </c>
      <c r="Z15" s="103">
        <f t="shared" si="10"/>
        <v>1</v>
      </c>
      <c r="AA15" s="99">
        <v>25692</v>
      </c>
      <c r="AB15" s="105">
        <f t="shared" si="11"/>
        <v>1</v>
      </c>
      <c r="AC15" s="99">
        <v>98</v>
      </c>
      <c r="AD15" s="104">
        <f t="shared" si="12"/>
        <v>1</v>
      </c>
      <c r="AE15" s="106">
        <f t="shared" si="13"/>
        <v>7</v>
      </c>
      <c r="AF15" s="99">
        <v>17251</v>
      </c>
      <c r="AG15" s="107">
        <f t="shared" si="14"/>
        <v>6.3422794117647054</v>
      </c>
      <c r="AH15" s="108">
        <f t="shared" si="15"/>
        <v>1</v>
      </c>
      <c r="AI15" s="99">
        <v>32718</v>
      </c>
      <c r="AJ15" s="94">
        <f t="shared" si="16"/>
        <v>18.207011686143574</v>
      </c>
      <c r="AK15" s="109">
        <f t="shared" si="17"/>
        <v>1</v>
      </c>
      <c r="AL15" s="99">
        <v>3201</v>
      </c>
      <c r="AM15" s="94">
        <f t="shared" si="18"/>
        <v>38.107142857142854</v>
      </c>
      <c r="AN15" s="110">
        <f t="shared" si="19"/>
        <v>1</v>
      </c>
      <c r="AO15" s="111">
        <f t="shared" si="20"/>
        <v>3</v>
      </c>
      <c r="AP15" s="112">
        <f t="shared" si="21"/>
        <v>18</v>
      </c>
      <c r="AQ15" s="142">
        <f t="shared" si="22"/>
        <v>1</v>
      </c>
      <c r="AR15" s="144" t="s">
        <v>97</v>
      </c>
    </row>
    <row r="16" spans="1:49" s="17" customFormat="1" x14ac:dyDescent="0.25">
      <c r="A16" s="36">
        <f t="shared" si="0"/>
        <v>12</v>
      </c>
      <c r="B16" s="84" t="s">
        <v>99</v>
      </c>
      <c r="C16" s="94">
        <v>61</v>
      </c>
      <c r="D16" s="99">
        <v>71</v>
      </c>
      <c r="E16" s="95">
        <f t="shared" si="1"/>
        <v>1</v>
      </c>
      <c r="F16" s="96">
        <v>1560</v>
      </c>
      <c r="G16" s="99">
        <v>1565</v>
      </c>
      <c r="H16" s="97">
        <f t="shared" si="2"/>
        <v>1</v>
      </c>
      <c r="I16" s="96">
        <v>46</v>
      </c>
      <c r="J16" s="99">
        <v>46</v>
      </c>
      <c r="K16" s="98">
        <f t="shared" si="3"/>
        <v>1</v>
      </c>
      <c r="L16" s="99">
        <v>2811</v>
      </c>
      <c r="M16" s="99">
        <v>100</v>
      </c>
      <c r="N16" s="100">
        <f t="shared" si="4"/>
        <v>2</v>
      </c>
      <c r="O16" s="99">
        <v>763</v>
      </c>
      <c r="P16" s="100">
        <f t="shared" si="5"/>
        <v>1</v>
      </c>
      <c r="Q16" s="101">
        <v>1481</v>
      </c>
      <c r="R16" s="99">
        <v>1766</v>
      </c>
      <c r="S16" s="100">
        <f t="shared" si="6"/>
        <v>2</v>
      </c>
      <c r="T16" s="102">
        <f t="shared" si="7"/>
        <v>8</v>
      </c>
      <c r="U16" s="99">
        <v>98</v>
      </c>
      <c r="V16" s="103">
        <f t="shared" si="8"/>
        <v>2</v>
      </c>
      <c r="W16" s="99">
        <v>96</v>
      </c>
      <c r="X16" s="104">
        <f t="shared" si="9"/>
        <v>2</v>
      </c>
      <c r="Y16" s="99">
        <v>72844</v>
      </c>
      <c r="Z16" s="103">
        <f t="shared" si="10"/>
        <v>1</v>
      </c>
      <c r="AA16" s="99">
        <v>19670</v>
      </c>
      <c r="AB16" s="105">
        <f t="shared" si="11"/>
        <v>1</v>
      </c>
      <c r="AC16" s="99">
        <v>98</v>
      </c>
      <c r="AD16" s="104">
        <f t="shared" si="12"/>
        <v>1</v>
      </c>
      <c r="AE16" s="106">
        <f t="shared" si="13"/>
        <v>7</v>
      </c>
      <c r="AF16" s="99">
        <v>21820</v>
      </c>
      <c r="AG16" s="107">
        <f t="shared" si="14"/>
        <v>7.7623621487015297</v>
      </c>
      <c r="AH16" s="108">
        <f t="shared" si="15"/>
        <v>1</v>
      </c>
      <c r="AI16" s="99">
        <v>17565</v>
      </c>
      <c r="AJ16" s="94">
        <f t="shared" si="16"/>
        <v>11.223642172523961</v>
      </c>
      <c r="AK16" s="109">
        <f t="shared" si="17"/>
        <v>1</v>
      </c>
      <c r="AL16" s="99">
        <v>4632</v>
      </c>
      <c r="AM16" s="94">
        <f t="shared" si="18"/>
        <v>65.239436619718305</v>
      </c>
      <c r="AN16" s="110">
        <f t="shared" si="19"/>
        <v>1</v>
      </c>
      <c r="AO16" s="111">
        <f t="shared" si="20"/>
        <v>3</v>
      </c>
      <c r="AP16" s="112">
        <f t="shared" si="21"/>
        <v>18</v>
      </c>
      <c r="AQ16" s="142">
        <f t="shared" si="22"/>
        <v>1</v>
      </c>
      <c r="AR16" s="144" t="s">
        <v>99</v>
      </c>
    </row>
    <row r="17" spans="1:49" s="19" customFormat="1" x14ac:dyDescent="0.25">
      <c r="A17" s="36">
        <v>1</v>
      </c>
      <c r="B17" s="84" t="s">
        <v>13</v>
      </c>
      <c r="C17" s="94">
        <v>66</v>
      </c>
      <c r="D17" s="99">
        <v>72</v>
      </c>
      <c r="E17" s="95">
        <f t="shared" si="1"/>
        <v>1</v>
      </c>
      <c r="F17" s="96">
        <v>1444</v>
      </c>
      <c r="G17" s="99">
        <v>1436</v>
      </c>
      <c r="H17" s="97">
        <f t="shared" si="2"/>
        <v>1</v>
      </c>
      <c r="I17" s="96">
        <v>48</v>
      </c>
      <c r="J17" s="99">
        <v>48</v>
      </c>
      <c r="K17" s="98">
        <f t="shared" si="3"/>
        <v>1</v>
      </c>
      <c r="L17" s="99">
        <v>2123</v>
      </c>
      <c r="M17" s="99">
        <v>96</v>
      </c>
      <c r="N17" s="100">
        <f t="shared" si="4"/>
        <v>2</v>
      </c>
      <c r="O17" s="99">
        <v>936</v>
      </c>
      <c r="P17" s="100">
        <f t="shared" si="5"/>
        <v>1</v>
      </c>
      <c r="Q17" s="101">
        <v>1585</v>
      </c>
      <c r="R17" s="99">
        <v>1934</v>
      </c>
      <c r="S17" s="100">
        <f t="shared" si="6"/>
        <v>2</v>
      </c>
      <c r="T17" s="102">
        <f t="shared" si="7"/>
        <v>8</v>
      </c>
      <c r="U17" s="99">
        <v>100</v>
      </c>
      <c r="V17" s="103">
        <f t="shared" si="8"/>
        <v>2</v>
      </c>
      <c r="W17" s="99">
        <v>100</v>
      </c>
      <c r="X17" s="104">
        <f t="shared" si="9"/>
        <v>2</v>
      </c>
      <c r="Y17" s="99">
        <v>74482</v>
      </c>
      <c r="Z17" s="103">
        <f t="shared" si="10"/>
        <v>1</v>
      </c>
      <c r="AA17" s="99">
        <v>15945</v>
      </c>
      <c r="AB17" s="105">
        <f t="shared" si="11"/>
        <v>1</v>
      </c>
      <c r="AC17" s="99">
        <v>99</v>
      </c>
      <c r="AD17" s="104">
        <f t="shared" si="12"/>
        <v>1</v>
      </c>
      <c r="AE17" s="106">
        <f t="shared" si="13"/>
        <v>7</v>
      </c>
      <c r="AF17" s="99">
        <v>10608</v>
      </c>
      <c r="AG17" s="107">
        <f t="shared" si="14"/>
        <v>4.9967027790861991</v>
      </c>
      <c r="AH17" s="108">
        <f t="shared" si="15"/>
        <v>0</v>
      </c>
      <c r="AI17" s="99">
        <v>14688</v>
      </c>
      <c r="AJ17" s="94">
        <f t="shared" si="16"/>
        <v>10.22841225626741</v>
      </c>
      <c r="AK17" s="109">
        <f t="shared" si="17"/>
        <v>1</v>
      </c>
      <c r="AL17" s="99">
        <v>3044</v>
      </c>
      <c r="AM17" s="94">
        <f t="shared" si="18"/>
        <v>42.277777777777779</v>
      </c>
      <c r="AN17" s="110">
        <f t="shared" si="19"/>
        <v>1</v>
      </c>
      <c r="AO17" s="111">
        <f t="shared" si="20"/>
        <v>2</v>
      </c>
      <c r="AP17" s="112">
        <f t="shared" si="21"/>
        <v>17</v>
      </c>
      <c r="AQ17" s="145">
        <f t="shared" si="22"/>
        <v>0.94444444444444442</v>
      </c>
      <c r="AR17" s="146" t="s">
        <v>13</v>
      </c>
      <c r="AS17" s="17"/>
      <c r="AT17" s="17"/>
      <c r="AU17" s="17"/>
      <c r="AV17" s="17"/>
      <c r="AW17" s="17"/>
    </row>
    <row r="18" spans="1:49" s="17" customFormat="1" x14ac:dyDescent="0.25">
      <c r="A18" s="36">
        <f t="shared" ref="A18:A49" si="23">A17+1</f>
        <v>2</v>
      </c>
      <c r="B18" s="84" t="s">
        <v>14</v>
      </c>
      <c r="C18" s="94">
        <v>92</v>
      </c>
      <c r="D18" s="99">
        <v>104</v>
      </c>
      <c r="E18" s="95">
        <f t="shared" si="1"/>
        <v>1</v>
      </c>
      <c r="F18" s="96">
        <v>1900</v>
      </c>
      <c r="G18" s="99">
        <v>1902</v>
      </c>
      <c r="H18" s="97">
        <f t="shared" si="2"/>
        <v>1</v>
      </c>
      <c r="I18" s="96">
        <v>61</v>
      </c>
      <c r="J18" s="99">
        <v>61</v>
      </c>
      <c r="K18" s="98">
        <f t="shared" si="3"/>
        <v>1</v>
      </c>
      <c r="L18" s="99">
        <v>3283</v>
      </c>
      <c r="M18" s="99">
        <v>100</v>
      </c>
      <c r="N18" s="100">
        <f t="shared" si="4"/>
        <v>2</v>
      </c>
      <c r="O18" s="99">
        <v>559</v>
      </c>
      <c r="P18" s="100">
        <f t="shared" si="5"/>
        <v>1</v>
      </c>
      <c r="Q18" s="101">
        <v>2064</v>
      </c>
      <c r="R18" s="99">
        <v>2448</v>
      </c>
      <c r="S18" s="100">
        <f t="shared" si="6"/>
        <v>2</v>
      </c>
      <c r="T18" s="102">
        <f t="shared" si="7"/>
        <v>8</v>
      </c>
      <c r="U18" s="99">
        <v>97</v>
      </c>
      <c r="V18" s="103">
        <f t="shared" si="8"/>
        <v>2</v>
      </c>
      <c r="W18" s="99">
        <v>97</v>
      </c>
      <c r="X18" s="104">
        <f t="shared" si="9"/>
        <v>2</v>
      </c>
      <c r="Y18" s="99">
        <v>77982</v>
      </c>
      <c r="Z18" s="103">
        <f t="shared" si="10"/>
        <v>1</v>
      </c>
      <c r="AA18" s="99">
        <v>24515</v>
      </c>
      <c r="AB18" s="105">
        <f t="shared" si="11"/>
        <v>1</v>
      </c>
      <c r="AC18" s="99">
        <v>99</v>
      </c>
      <c r="AD18" s="104">
        <f t="shared" si="12"/>
        <v>1</v>
      </c>
      <c r="AE18" s="106">
        <f t="shared" si="13"/>
        <v>7</v>
      </c>
      <c r="AF18" s="99">
        <v>16000</v>
      </c>
      <c r="AG18" s="107">
        <f t="shared" si="14"/>
        <v>4.8735912275357904</v>
      </c>
      <c r="AH18" s="108">
        <f t="shared" si="15"/>
        <v>0</v>
      </c>
      <c r="AI18" s="99">
        <v>18540</v>
      </c>
      <c r="AJ18" s="94">
        <f t="shared" si="16"/>
        <v>9.7476340694006307</v>
      </c>
      <c r="AK18" s="109">
        <f t="shared" si="17"/>
        <v>1</v>
      </c>
      <c r="AL18" s="99">
        <v>3897</v>
      </c>
      <c r="AM18" s="94">
        <f t="shared" si="18"/>
        <v>37.471153846153847</v>
      </c>
      <c r="AN18" s="110">
        <f t="shared" si="19"/>
        <v>1</v>
      </c>
      <c r="AO18" s="111">
        <f t="shared" si="20"/>
        <v>2</v>
      </c>
      <c r="AP18" s="112">
        <f t="shared" si="21"/>
        <v>17</v>
      </c>
      <c r="AQ18" s="145">
        <f t="shared" si="22"/>
        <v>0.94444444444444442</v>
      </c>
      <c r="AR18" s="146" t="s">
        <v>14</v>
      </c>
    </row>
    <row r="19" spans="1:49" s="17" customFormat="1" x14ac:dyDescent="0.25">
      <c r="A19" s="36">
        <f t="shared" si="23"/>
        <v>3</v>
      </c>
      <c r="B19" s="84" t="s">
        <v>16</v>
      </c>
      <c r="C19" s="94">
        <v>64</v>
      </c>
      <c r="D19" s="99">
        <v>72</v>
      </c>
      <c r="E19" s="95">
        <f t="shared" si="1"/>
        <v>1</v>
      </c>
      <c r="F19" s="96">
        <v>1299</v>
      </c>
      <c r="G19" s="99">
        <v>1311</v>
      </c>
      <c r="H19" s="97">
        <f t="shared" si="2"/>
        <v>1</v>
      </c>
      <c r="I19" s="96">
        <v>42</v>
      </c>
      <c r="J19" s="99">
        <v>42</v>
      </c>
      <c r="K19" s="98">
        <f t="shared" si="3"/>
        <v>1</v>
      </c>
      <c r="L19" s="99">
        <v>1656</v>
      </c>
      <c r="M19" s="99">
        <v>100</v>
      </c>
      <c r="N19" s="100">
        <f t="shared" si="4"/>
        <v>2</v>
      </c>
      <c r="O19" s="99">
        <v>371</v>
      </c>
      <c r="P19" s="100">
        <f t="shared" si="5"/>
        <v>1</v>
      </c>
      <c r="Q19" s="101">
        <v>1454</v>
      </c>
      <c r="R19" s="99">
        <v>1690</v>
      </c>
      <c r="S19" s="100">
        <f t="shared" si="6"/>
        <v>2</v>
      </c>
      <c r="T19" s="102">
        <f t="shared" si="7"/>
        <v>8</v>
      </c>
      <c r="U19" s="99">
        <v>100</v>
      </c>
      <c r="V19" s="103">
        <f t="shared" si="8"/>
        <v>2</v>
      </c>
      <c r="W19" s="99">
        <v>99</v>
      </c>
      <c r="X19" s="104">
        <f t="shared" si="9"/>
        <v>2</v>
      </c>
      <c r="Y19" s="99">
        <v>43084</v>
      </c>
      <c r="Z19" s="103">
        <f t="shared" si="10"/>
        <v>1</v>
      </c>
      <c r="AA19" s="99">
        <v>13219</v>
      </c>
      <c r="AB19" s="105">
        <f t="shared" si="11"/>
        <v>1</v>
      </c>
      <c r="AC19" s="99">
        <v>99</v>
      </c>
      <c r="AD19" s="104">
        <f t="shared" si="12"/>
        <v>1</v>
      </c>
      <c r="AE19" s="106">
        <f t="shared" si="13"/>
        <v>7</v>
      </c>
      <c r="AF19" s="99">
        <v>15644</v>
      </c>
      <c r="AG19" s="107">
        <f t="shared" si="14"/>
        <v>9.4468599033816432</v>
      </c>
      <c r="AH19" s="108">
        <f t="shared" si="15"/>
        <v>1</v>
      </c>
      <c r="AI19" s="99">
        <v>5453</v>
      </c>
      <c r="AJ19" s="94">
        <f t="shared" si="16"/>
        <v>4.1594202898550723</v>
      </c>
      <c r="AK19" s="109">
        <f t="shared" si="17"/>
        <v>0</v>
      </c>
      <c r="AL19" s="99">
        <v>2426</v>
      </c>
      <c r="AM19" s="94">
        <f t="shared" si="18"/>
        <v>33.694444444444443</v>
      </c>
      <c r="AN19" s="110">
        <f t="shared" si="19"/>
        <v>1</v>
      </c>
      <c r="AO19" s="111">
        <f t="shared" si="20"/>
        <v>2</v>
      </c>
      <c r="AP19" s="112">
        <f t="shared" si="21"/>
        <v>17</v>
      </c>
      <c r="AQ19" s="145">
        <f t="shared" si="22"/>
        <v>0.94444444444444442</v>
      </c>
      <c r="AR19" s="146" t="s">
        <v>16</v>
      </c>
    </row>
    <row r="20" spans="1:49" s="17" customFormat="1" x14ac:dyDescent="0.25">
      <c r="A20" s="36">
        <f t="shared" si="23"/>
        <v>4</v>
      </c>
      <c r="B20" s="84" t="s">
        <v>17</v>
      </c>
      <c r="C20" s="94">
        <f>76+1</f>
        <v>77</v>
      </c>
      <c r="D20" s="99">
        <v>73</v>
      </c>
      <c r="E20" s="95">
        <f t="shared" si="1"/>
        <v>1</v>
      </c>
      <c r="F20" s="96">
        <v>1381</v>
      </c>
      <c r="G20" s="99">
        <v>1387</v>
      </c>
      <c r="H20" s="97">
        <f t="shared" si="2"/>
        <v>1</v>
      </c>
      <c r="I20" s="96">
        <v>45</v>
      </c>
      <c r="J20" s="99">
        <v>45</v>
      </c>
      <c r="K20" s="98">
        <f t="shared" si="3"/>
        <v>1</v>
      </c>
      <c r="L20" s="99">
        <v>2183</v>
      </c>
      <c r="M20" s="99">
        <v>100</v>
      </c>
      <c r="N20" s="100">
        <f t="shared" si="4"/>
        <v>2</v>
      </c>
      <c r="O20" s="99">
        <v>276</v>
      </c>
      <c r="P20" s="100">
        <f t="shared" si="5"/>
        <v>1</v>
      </c>
      <c r="Q20" s="113">
        <v>1488</v>
      </c>
      <c r="R20" s="99">
        <v>2055</v>
      </c>
      <c r="S20" s="100">
        <f t="shared" si="6"/>
        <v>2</v>
      </c>
      <c r="T20" s="102">
        <f t="shared" si="7"/>
        <v>8</v>
      </c>
      <c r="U20" s="99">
        <v>100</v>
      </c>
      <c r="V20" s="103">
        <f t="shared" si="8"/>
        <v>2</v>
      </c>
      <c r="W20" s="99">
        <v>101</v>
      </c>
      <c r="X20" s="104">
        <f t="shared" si="9"/>
        <v>2</v>
      </c>
      <c r="Y20" s="99">
        <v>76251</v>
      </c>
      <c r="Z20" s="103">
        <f t="shared" si="10"/>
        <v>1</v>
      </c>
      <c r="AA20" s="99">
        <v>13192</v>
      </c>
      <c r="AB20" s="105">
        <f t="shared" si="11"/>
        <v>1</v>
      </c>
      <c r="AC20" s="99">
        <v>98</v>
      </c>
      <c r="AD20" s="104">
        <f t="shared" si="12"/>
        <v>1</v>
      </c>
      <c r="AE20" s="106">
        <f t="shared" si="13"/>
        <v>7</v>
      </c>
      <c r="AF20" s="99">
        <v>19300</v>
      </c>
      <c r="AG20" s="107">
        <f t="shared" si="14"/>
        <v>8.8410444342647736</v>
      </c>
      <c r="AH20" s="108">
        <f t="shared" si="15"/>
        <v>1</v>
      </c>
      <c r="AI20" s="99">
        <v>7848</v>
      </c>
      <c r="AJ20" s="94">
        <f t="shared" si="16"/>
        <v>5.6582552271088682</v>
      </c>
      <c r="AK20" s="109">
        <f t="shared" si="17"/>
        <v>0</v>
      </c>
      <c r="AL20" s="99">
        <v>3481</v>
      </c>
      <c r="AM20" s="94">
        <f t="shared" si="18"/>
        <v>47.684931506849317</v>
      </c>
      <c r="AN20" s="110">
        <f t="shared" si="19"/>
        <v>1</v>
      </c>
      <c r="AO20" s="111">
        <f t="shared" si="20"/>
        <v>2</v>
      </c>
      <c r="AP20" s="112">
        <f t="shared" si="21"/>
        <v>17</v>
      </c>
      <c r="AQ20" s="145">
        <f t="shared" si="22"/>
        <v>0.94444444444444442</v>
      </c>
      <c r="AR20" s="146" t="s">
        <v>17</v>
      </c>
    </row>
    <row r="21" spans="1:49" s="17" customFormat="1" x14ac:dyDescent="0.25">
      <c r="A21" s="36">
        <f t="shared" si="23"/>
        <v>5</v>
      </c>
      <c r="B21" s="84" t="s">
        <v>19</v>
      </c>
      <c r="C21" s="94">
        <v>50</v>
      </c>
      <c r="D21" s="99">
        <v>59</v>
      </c>
      <c r="E21" s="95">
        <f t="shared" si="1"/>
        <v>1</v>
      </c>
      <c r="F21" s="96">
        <v>1087</v>
      </c>
      <c r="G21" s="99">
        <v>1079</v>
      </c>
      <c r="H21" s="97">
        <f t="shared" si="2"/>
        <v>1</v>
      </c>
      <c r="I21" s="96">
        <v>38</v>
      </c>
      <c r="J21" s="99">
        <v>38</v>
      </c>
      <c r="K21" s="98">
        <f t="shared" si="3"/>
        <v>1</v>
      </c>
      <c r="L21" s="99">
        <v>1334</v>
      </c>
      <c r="M21" s="99">
        <v>97</v>
      </c>
      <c r="N21" s="100">
        <f t="shared" si="4"/>
        <v>2</v>
      </c>
      <c r="O21" s="99">
        <v>308</v>
      </c>
      <c r="P21" s="100">
        <f t="shared" si="5"/>
        <v>1</v>
      </c>
      <c r="Q21" s="114">
        <v>1297</v>
      </c>
      <c r="R21" s="99">
        <v>1538</v>
      </c>
      <c r="S21" s="100">
        <f t="shared" si="6"/>
        <v>2</v>
      </c>
      <c r="T21" s="102">
        <f t="shared" si="7"/>
        <v>8</v>
      </c>
      <c r="U21" s="99">
        <v>100</v>
      </c>
      <c r="V21" s="103">
        <f t="shared" si="8"/>
        <v>2</v>
      </c>
      <c r="W21" s="99">
        <v>99</v>
      </c>
      <c r="X21" s="104">
        <f t="shared" si="9"/>
        <v>2</v>
      </c>
      <c r="Y21" s="99">
        <v>40259</v>
      </c>
      <c r="Z21" s="103">
        <f t="shared" si="10"/>
        <v>1</v>
      </c>
      <c r="AA21" s="99">
        <v>11803</v>
      </c>
      <c r="AB21" s="105">
        <f t="shared" si="11"/>
        <v>1</v>
      </c>
      <c r="AC21" s="99">
        <v>98</v>
      </c>
      <c r="AD21" s="104">
        <f t="shared" si="12"/>
        <v>1</v>
      </c>
      <c r="AE21" s="106">
        <f t="shared" si="13"/>
        <v>7</v>
      </c>
      <c r="AF21" s="99">
        <v>8190</v>
      </c>
      <c r="AG21" s="107">
        <f t="shared" si="14"/>
        <v>6.1394302848575713</v>
      </c>
      <c r="AH21" s="108">
        <f t="shared" si="15"/>
        <v>1</v>
      </c>
      <c r="AI21" s="99">
        <v>6569</v>
      </c>
      <c r="AJ21" s="94">
        <f t="shared" si="16"/>
        <v>6.088044485634847</v>
      </c>
      <c r="AK21" s="109">
        <f t="shared" si="17"/>
        <v>0</v>
      </c>
      <c r="AL21" s="99">
        <v>1813</v>
      </c>
      <c r="AM21" s="94">
        <f t="shared" si="18"/>
        <v>30.728813559322035</v>
      </c>
      <c r="AN21" s="110">
        <f t="shared" si="19"/>
        <v>1</v>
      </c>
      <c r="AO21" s="111">
        <f t="shared" si="20"/>
        <v>2</v>
      </c>
      <c r="AP21" s="112">
        <f t="shared" si="21"/>
        <v>17</v>
      </c>
      <c r="AQ21" s="145">
        <f t="shared" si="22"/>
        <v>0.94444444444444442</v>
      </c>
      <c r="AR21" s="146" t="s">
        <v>19</v>
      </c>
    </row>
    <row r="22" spans="1:49" s="17" customFormat="1" x14ac:dyDescent="0.25">
      <c r="A22" s="36">
        <f t="shared" si="23"/>
        <v>6</v>
      </c>
      <c r="B22" s="84" t="s">
        <v>21</v>
      </c>
      <c r="C22" s="94">
        <v>56</v>
      </c>
      <c r="D22" s="99">
        <v>61</v>
      </c>
      <c r="E22" s="95">
        <f t="shared" si="1"/>
        <v>1</v>
      </c>
      <c r="F22" s="96">
        <v>1155</v>
      </c>
      <c r="G22" s="99">
        <v>1144</v>
      </c>
      <c r="H22" s="97">
        <f t="shared" si="2"/>
        <v>1</v>
      </c>
      <c r="I22" s="96">
        <v>40</v>
      </c>
      <c r="J22" s="99">
        <v>40</v>
      </c>
      <c r="K22" s="98">
        <f t="shared" si="3"/>
        <v>1</v>
      </c>
      <c r="L22" s="99">
        <v>1624</v>
      </c>
      <c r="M22" s="99">
        <v>97</v>
      </c>
      <c r="N22" s="100">
        <f t="shared" si="4"/>
        <v>2</v>
      </c>
      <c r="O22" s="99">
        <v>768</v>
      </c>
      <c r="P22" s="100">
        <f t="shared" si="5"/>
        <v>1</v>
      </c>
      <c r="Q22" s="101">
        <v>1379</v>
      </c>
      <c r="R22" s="99">
        <v>1659</v>
      </c>
      <c r="S22" s="100">
        <f t="shared" si="6"/>
        <v>2</v>
      </c>
      <c r="T22" s="102">
        <f t="shared" si="7"/>
        <v>8</v>
      </c>
      <c r="U22" s="99">
        <v>100</v>
      </c>
      <c r="V22" s="103">
        <f t="shared" si="8"/>
        <v>2</v>
      </c>
      <c r="W22" s="99">
        <v>99</v>
      </c>
      <c r="X22" s="104">
        <f t="shared" si="9"/>
        <v>2</v>
      </c>
      <c r="Y22" s="99">
        <v>59769</v>
      </c>
      <c r="Z22" s="103">
        <f t="shared" si="10"/>
        <v>1</v>
      </c>
      <c r="AA22" s="99">
        <v>11736</v>
      </c>
      <c r="AB22" s="105">
        <f t="shared" si="11"/>
        <v>1</v>
      </c>
      <c r="AC22" s="99">
        <v>98</v>
      </c>
      <c r="AD22" s="104">
        <f t="shared" si="12"/>
        <v>1</v>
      </c>
      <c r="AE22" s="106">
        <f t="shared" si="13"/>
        <v>7</v>
      </c>
      <c r="AF22" s="99">
        <v>12575</v>
      </c>
      <c r="AG22" s="107">
        <f t="shared" si="14"/>
        <v>7.7432266009852215</v>
      </c>
      <c r="AH22" s="108">
        <f t="shared" si="15"/>
        <v>1</v>
      </c>
      <c r="AI22" s="99">
        <v>1974</v>
      </c>
      <c r="AJ22" s="94">
        <f t="shared" si="16"/>
        <v>1.7255244755244756</v>
      </c>
      <c r="AK22" s="109">
        <f t="shared" si="17"/>
        <v>0</v>
      </c>
      <c r="AL22" s="99">
        <v>2808</v>
      </c>
      <c r="AM22" s="94">
        <f t="shared" si="18"/>
        <v>46.032786885245905</v>
      </c>
      <c r="AN22" s="110">
        <f t="shared" si="19"/>
        <v>1</v>
      </c>
      <c r="AO22" s="111">
        <f t="shared" si="20"/>
        <v>2</v>
      </c>
      <c r="AP22" s="112">
        <f t="shared" si="21"/>
        <v>17</v>
      </c>
      <c r="AQ22" s="145">
        <f t="shared" si="22"/>
        <v>0.94444444444444442</v>
      </c>
      <c r="AR22" s="146" t="s">
        <v>21</v>
      </c>
      <c r="AS22" s="18"/>
      <c r="AT22" s="18"/>
      <c r="AU22" s="18"/>
      <c r="AV22" s="18"/>
      <c r="AW22" s="18"/>
    </row>
    <row r="23" spans="1:49" s="17" customFormat="1" x14ac:dyDescent="0.25">
      <c r="A23" s="36">
        <f t="shared" si="23"/>
        <v>7</v>
      </c>
      <c r="B23" s="84" t="s">
        <v>23</v>
      </c>
      <c r="C23" s="94">
        <v>58</v>
      </c>
      <c r="D23" s="99">
        <v>60</v>
      </c>
      <c r="E23" s="95">
        <f t="shared" si="1"/>
        <v>1</v>
      </c>
      <c r="F23" s="96">
        <v>1449</v>
      </c>
      <c r="G23" s="99">
        <v>1435</v>
      </c>
      <c r="H23" s="97">
        <f t="shared" si="2"/>
        <v>1</v>
      </c>
      <c r="I23" s="96">
        <v>45</v>
      </c>
      <c r="J23" s="99">
        <v>45</v>
      </c>
      <c r="K23" s="98">
        <f t="shared" si="3"/>
        <v>1</v>
      </c>
      <c r="L23" s="99">
        <v>1928</v>
      </c>
      <c r="M23" s="99">
        <v>100</v>
      </c>
      <c r="N23" s="100">
        <f t="shared" si="4"/>
        <v>2</v>
      </c>
      <c r="O23" s="99">
        <v>224</v>
      </c>
      <c r="P23" s="100">
        <f t="shared" si="5"/>
        <v>1</v>
      </c>
      <c r="Q23" s="101">
        <v>1479</v>
      </c>
      <c r="R23" s="99">
        <v>1749</v>
      </c>
      <c r="S23" s="100">
        <f t="shared" si="6"/>
        <v>2</v>
      </c>
      <c r="T23" s="102">
        <f t="shared" si="7"/>
        <v>8</v>
      </c>
      <c r="U23" s="99">
        <v>100</v>
      </c>
      <c r="V23" s="103">
        <f t="shared" si="8"/>
        <v>2</v>
      </c>
      <c r="W23" s="99">
        <v>100</v>
      </c>
      <c r="X23" s="104">
        <f t="shared" si="9"/>
        <v>2</v>
      </c>
      <c r="Y23" s="99">
        <v>59143</v>
      </c>
      <c r="Z23" s="103">
        <f t="shared" si="10"/>
        <v>1</v>
      </c>
      <c r="AA23" s="99">
        <v>14490</v>
      </c>
      <c r="AB23" s="105">
        <f t="shared" si="11"/>
        <v>1</v>
      </c>
      <c r="AC23" s="99">
        <v>99</v>
      </c>
      <c r="AD23" s="104">
        <f t="shared" si="12"/>
        <v>1</v>
      </c>
      <c r="AE23" s="106">
        <f t="shared" si="13"/>
        <v>7</v>
      </c>
      <c r="AF23" s="99">
        <v>15237</v>
      </c>
      <c r="AG23" s="107">
        <f t="shared" si="14"/>
        <v>7.9030082987551866</v>
      </c>
      <c r="AH23" s="108">
        <f t="shared" si="15"/>
        <v>1</v>
      </c>
      <c r="AI23" s="99">
        <v>10127</v>
      </c>
      <c r="AJ23" s="94">
        <f t="shared" si="16"/>
        <v>7.0571428571428569</v>
      </c>
      <c r="AK23" s="109">
        <f t="shared" si="17"/>
        <v>0</v>
      </c>
      <c r="AL23" s="99">
        <v>2835</v>
      </c>
      <c r="AM23" s="94">
        <f t="shared" si="18"/>
        <v>47.25</v>
      </c>
      <c r="AN23" s="110">
        <f t="shared" si="19"/>
        <v>1</v>
      </c>
      <c r="AO23" s="111">
        <f t="shared" si="20"/>
        <v>2</v>
      </c>
      <c r="AP23" s="112">
        <f t="shared" si="21"/>
        <v>17</v>
      </c>
      <c r="AQ23" s="145">
        <f t="shared" si="22"/>
        <v>0.94444444444444442</v>
      </c>
      <c r="AR23" s="146" t="s">
        <v>23</v>
      </c>
    </row>
    <row r="24" spans="1:49" s="17" customFormat="1" x14ac:dyDescent="0.25">
      <c r="A24" s="36">
        <f t="shared" si="23"/>
        <v>8</v>
      </c>
      <c r="B24" s="84" t="s">
        <v>24</v>
      </c>
      <c r="C24" s="94">
        <v>81</v>
      </c>
      <c r="D24" s="99">
        <v>84</v>
      </c>
      <c r="E24" s="95">
        <f t="shared" si="1"/>
        <v>1</v>
      </c>
      <c r="F24" s="96">
        <v>1556</v>
      </c>
      <c r="G24" s="99">
        <v>1557</v>
      </c>
      <c r="H24" s="97">
        <f t="shared" si="2"/>
        <v>1</v>
      </c>
      <c r="I24" s="96">
        <v>49</v>
      </c>
      <c r="J24" s="99">
        <v>49</v>
      </c>
      <c r="K24" s="98">
        <f t="shared" si="3"/>
        <v>1</v>
      </c>
      <c r="L24" s="99">
        <v>2540</v>
      </c>
      <c r="M24" s="99">
        <v>100</v>
      </c>
      <c r="N24" s="100">
        <f t="shared" si="4"/>
        <v>2</v>
      </c>
      <c r="O24" s="99">
        <v>644</v>
      </c>
      <c r="P24" s="100">
        <f t="shared" si="5"/>
        <v>1</v>
      </c>
      <c r="Q24" s="113">
        <v>1626</v>
      </c>
      <c r="R24" s="99">
        <v>1934</v>
      </c>
      <c r="S24" s="100">
        <f t="shared" si="6"/>
        <v>2</v>
      </c>
      <c r="T24" s="102">
        <f t="shared" si="7"/>
        <v>8</v>
      </c>
      <c r="U24" s="99">
        <v>98</v>
      </c>
      <c r="V24" s="103">
        <f t="shared" si="8"/>
        <v>2</v>
      </c>
      <c r="W24" s="99">
        <v>96</v>
      </c>
      <c r="X24" s="104">
        <f t="shared" si="9"/>
        <v>2</v>
      </c>
      <c r="Y24" s="99">
        <v>69255</v>
      </c>
      <c r="Z24" s="103">
        <f t="shared" si="10"/>
        <v>1</v>
      </c>
      <c r="AA24" s="99">
        <v>17872</v>
      </c>
      <c r="AB24" s="105">
        <f t="shared" si="11"/>
        <v>1</v>
      </c>
      <c r="AC24" s="99">
        <v>100</v>
      </c>
      <c r="AD24" s="104">
        <f t="shared" si="12"/>
        <v>1</v>
      </c>
      <c r="AE24" s="106">
        <f t="shared" si="13"/>
        <v>7</v>
      </c>
      <c r="AF24" s="99">
        <v>24293</v>
      </c>
      <c r="AG24" s="107">
        <f t="shared" si="14"/>
        <v>9.5641732283464567</v>
      </c>
      <c r="AH24" s="108">
        <f t="shared" si="15"/>
        <v>1</v>
      </c>
      <c r="AI24" s="99">
        <v>2283</v>
      </c>
      <c r="AJ24" s="94">
        <f t="shared" si="16"/>
        <v>1.4662813102119461</v>
      </c>
      <c r="AK24" s="109">
        <f t="shared" si="17"/>
        <v>0</v>
      </c>
      <c r="AL24" s="99">
        <v>4227</v>
      </c>
      <c r="AM24" s="94">
        <f t="shared" si="18"/>
        <v>50.321428571428569</v>
      </c>
      <c r="AN24" s="110">
        <f t="shared" si="19"/>
        <v>1</v>
      </c>
      <c r="AO24" s="111">
        <f t="shared" si="20"/>
        <v>2</v>
      </c>
      <c r="AP24" s="112">
        <f t="shared" si="21"/>
        <v>17</v>
      </c>
      <c r="AQ24" s="145">
        <f t="shared" si="22"/>
        <v>0.94444444444444442</v>
      </c>
      <c r="AR24" s="146" t="s">
        <v>24</v>
      </c>
    </row>
    <row r="25" spans="1:49" s="17" customFormat="1" x14ac:dyDescent="0.25">
      <c r="A25" s="36">
        <f t="shared" si="23"/>
        <v>9</v>
      </c>
      <c r="B25" s="84" t="s">
        <v>26</v>
      </c>
      <c r="C25" s="94">
        <v>45</v>
      </c>
      <c r="D25" s="99">
        <v>53</v>
      </c>
      <c r="E25" s="95">
        <f t="shared" si="1"/>
        <v>1</v>
      </c>
      <c r="F25" s="96">
        <v>897</v>
      </c>
      <c r="G25" s="99">
        <v>902</v>
      </c>
      <c r="H25" s="97">
        <f t="shared" si="2"/>
        <v>1</v>
      </c>
      <c r="I25" s="96">
        <v>33</v>
      </c>
      <c r="J25" s="99">
        <v>33</v>
      </c>
      <c r="K25" s="98">
        <f t="shared" si="3"/>
        <v>1</v>
      </c>
      <c r="L25" s="99">
        <v>1177</v>
      </c>
      <c r="M25" s="99">
        <v>100</v>
      </c>
      <c r="N25" s="100">
        <f t="shared" si="4"/>
        <v>2</v>
      </c>
      <c r="O25" s="99">
        <v>452</v>
      </c>
      <c r="P25" s="100">
        <f t="shared" si="5"/>
        <v>1</v>
      </c>
      <c r="Q25" s="113">
        <v>1079</v>
      </c>
      <c r="R25" s="99">
        <v>1490</v>
      </c>
      <c r="S25" s="100">
        <f t="shared" si="6"/>
        <v>2</v>
      </c>
      <c r="T25" s="102">
        <f t="shared" si="7"/>
        <v>8</v>
      </c>
      <c r="U25" s="99">
        <v>95</v>
      </c>
      <c r="V25" s="103">
        <f t="shared" si="8"/>
        <v>2</v>
      </c>
      <c r="W25" s="99">
        <v>93</v>
      </c>
      <c r="X25" s="104">
        <f t="shared" si="9"/>
        <v>2</v>
      </c>
      <c r="Y25" s="99">
        <v>45881</v>
      </c>
      <c r="Z25" s="103">
        <f t="shared" si="10"/>
        <v>1</v>
      </c>
      <c r="AA25" s="99">
        <v>10352</v>
      </c>
      <c r="AB25" s="105">
        <f t="shared" si="11"/>
        <v>1</v>
      </c>
      <c r="AC25" s="99">
        <v>92</v>
      </c>
      <c r="AD25" s="104">
        <f t="shared" si="12"/>
        <v>1</v>
      </c>
      <c r="AE25" s="106">
        <f t="shared" si="13"/>
        <v>7</v>
      </c>
      <c r="AF25" s="99">
        <v>8778</v>
      </c>
      <c r="AG25" s="107">
        <f t="shared" si="14"/>
        <v>7.4579439252336446</v>
      </c>
      <c r="AH25" s="108">
        <f t="shared" si="15"/>
        <v>1</v>
      </c>
      <c r="AI25" s="99">
        <v>2673</v>
      </c>
      <c r="AJ25" s="94">
        <f t="shared" si="16"/>
        <v>2.9634146341463414</v>
      </c>
      <c r="AK25" s="109">
        <f t="shared" si="17"/>
        <v>0</v>
      </c>
      <c r="AL25" s="99">
        <v>2522</v>
      </c>
      <c r="AM25" s="94">
        <f t="shared" si="18"/>
        <v>47.584905660377359</v>
      </c>
      <c r="AN25" s="110">
        <f t="shared" si="19"/>
        <v>1</v>
      </c>
      <c r="AO25" s="111">
        <f t="shared" si="20"/>
        <v>2</v>
      </c>
      <c r="AP25" s="112">
        <f t="shared" si="21"/>
        <v>17</v>
      </c>
      <c r="AQ25" s="145">
        <f t="shared" si="22"/>
        <v>0.94444444444444442</v>
      </c>
      <c r="AR25" s="146" t="s">
        <v>26</v>
      </c>
    </row>
    <row r="26" spans="1:49" s="17" customFormat="1" x14ac:dyDescent="0.25">
      <c r="A26" s="36">
        <f t="shared" si="23"/>
        <v>10</v>
      </c>
      <c r="B26" s="84" t="s">
        <v>27</v>
      </c>
      <c r="C26" s="94">
        <v>63</v>
      </c>
      <c r="D26" s="99">
        <v>68</v>
      </c>
      <c r="E26" s="95">
        <f t="shared" si="1"/>
        <v>1</v>
      </c>
      <c r="F26" s="96">
        <v>997</v>
      </c>
      <c r="G26" s="99">
        <v>980</v>
      </c>
      <c r="H26" s="97">
        <f t="shared" si="2"/>
        <v>1</v>
      </c>
      <c r="I26" s="96">
        <v>37</v>
      </c>
      <c r="J26" s="99">
        <v>37</v>
      </c>
      <c r="K26" s="98">
        <f t="shared" si="3"/>
        <v>1</v>
      </c>
      <c r="L26" s="99">
        <v>1634</v>
      </c>
      <c r="M26" s="99">
        <v>99</v>
      </c>
      <c r="N26" s="100">
        <f t="shared" si="4"/>
        <v>2</v>
      </c>
      <c r="O26" s="99">
        <v>221</v>
      </c>
      <c r="P26" s="100">
        <f t="shared" si="5"/>
        <v>1</v>
      </c>
      <c r="Q26" s="101">
        <v>1318</v>
      </c>
      <c r="R26" s="99">
        <v>1552</v>
      </c>
      <c r="S26" s="100">
        <f t="shared" si="6"/>
        <v>2</v>
      </c>
      <c r="T26" s="102">
        <f t="shared" si="7"/>
        <v>8</v>
      </c>
      <c r="U26" s="99">
        <v>98</v>
      </c>
      <c r="V26" s="103">
        <f t="shared" si="8"/>
        <v>2</v>
      </c>
      <c r="W26" s="99">
        <v>94</v>
      </c>
      <c r="X26" s="104">
        <f t="shared" si="9"/>
        <v>2</v>
      </c>
      <c r="Y26" s="99">
        <v>49306</v>
      </c>
      <c r="Z26" s="103">
        <f t="shared" si="10"/>
        <v>1</v>
      </c>
      <c r="AA26" s="99">
        <v>11071</v>
      </c>
      <c r="AB26" s="105">
        <f t="shared" si="11"/>
        <v>1</v>
      </c>
      <c r="AC26" s="99">
        <v>95</v>
      </c>
      <c r="AD26" s="104">
        <f t="shared" si="12"/>
        <v>1</v>
      </c>
      <c r="AE26" s="106">
        <f t="shared" si="13"/>
        <v>7</v>
      </c>
      <c r="AF26" s="99">
        <v>12524</v>
      </c>
      <c r="AG26" s="107">
        <f t="shared" si="14"/>
        <v>7.6646266829865359</v>
      </c>
      <c r="AH26" s="108">
        <f t="shared" si="15"/>
        <v>1</v>
      </c>
      <c r="AI26" s="99">
        <v>6868</v>
      </c>
      <c r="AJ26" s="94">
        <f t="shared" si="16"/>
        <v>7.0081632653061225</v>
      </c>
      <c r="AK26" s="109">
        <f t="shared" si="17"/>
        <v>0</v>
      </c>
      <c r="AL26" s="99">
        <v>2017</v>
      </c>
      <c r="AM26" s="94">
        <f t="shared" si="18"/>
        <v>29.661764705882351</v>
      </c>
      <c r="AN26" s="110">
        <f t="shared" si="19"/>
        <v>1</v>
      </c>
      <c r="AO26" s="111">
        <f t="shared" si="20"/>
        <v>2</v>
      </c>
      <c r="AP26" s="112">
        <f t="shared" si="21"/>
        <v>17</v>
      </c>
      <c r="AQ26" s="145">
        <f t="shared" si="22"/>
        <v>0.94444444444444442</v>
      </c>
      <c r="AR26" s="146" t="s">
        <v>27</v>
      </c>
    </row>
    <row r="27" spans="1:49" s="17" customFormat="1" x14ac:dyDescent="0.25">
      <c r="A27" s="36">
        <f t="shared" si="23"/>
        <v>11</v>
      </c>
      <c r="B27" s="84" t="s">
        <v>28</v>
      </c>
      <c r="C27" s="94">
        <f>79+1</f>
        <v>80</v>
      </c>
      <c r="D27" s="99">
        <v>85</v>
      </c>
      <c r="E27" s="95">
        <f t="shared" si="1"/>
        <v>1</v>
      </c>
      <c r="F27" s="96">
        <v>1855</v>
      </c>
      <c r="G27" s="99">
        <v>1850</v>
      </c>
      <c r="H27" s="97">
        <f t="shared" si="2"/>
        <v>1</v>
      </c>
      <c r="I27" s="96">
        <v>63</v>
      </c>
      <c r="J27" s="99">
        <v>63</v>
      </c>
      <c r="K27" s="98">
        <f t="shared" si="3"/>
        <v>1</v>
      </c>
      <c r="L27" s="99">
        <v>2289</v>
      </c>
      <c r="M27" s="99">
        <v>100</v>
      </c>
      <c r="N27" s="100">
        <f t="shared" si="4"/>
        <v>2</v>
      </c>
      <c r="O27" s="99">
        <v>1067</v>
      </c>
      <c r="P27" s="100">
        <f t="shared" si="5"/>
        <v>1</v>
      </c>
      <c r="Q27" s="101">
        <v>2131</v>
      </c>
      <c r="R27" s="99">
        <v>2473</v>
      </c>
      <c r="S27" s="100">
        <f t="shared" si="6"/>
        <v>2</v>
      </c>
      <c r="T27" s="102">
        <f t="shared" si="7"/>
        <v>8</v>
      </c>
      <c r="U27" s="99">
        <v>99</v>
      </c>
      <c r="V27" s="103">
        <f t="shared" si="8"/>
        <v>2</v>
      </c>
      <c r="W27" s="99">
        <v>94</v>
      </c>
      <c r="X27" s="104">
        <f t="shared" si="9"/>
        <v>2</v>
      </c>
      <c r="Y27" s="99">
        <v>79631</v>
      </c>
      <c r="Z27" s="103">
        <f t="shared" si="10"/>
        <v>1</v>
      </c>
      <c r="AA27" s="99">
        <v>16983</v>
      </c>
      <c r="AB27" s="105">
        <f t="shared" si="11"/>
        <v>1</v>
      </c>
      <c r="AC27" s="99">
        <v>100</v>
      </c>
      <c r="AD27" s="104">
        <f t="shared" si="12"/>
        <v>1</v>
      </c>
      <c r="AE27" s="106">
        <f t="shared" si="13"/>
        <v>7</v>
      </c>
      <c r="AF27" s="99">
        <v>20946</v>
      </c>
      <c r="AG27" s="107">
        <f t="shared" si="14"/>
        <v>9.1507208387942338</v>
      </c>
      <c r="AH27" s="108">
        <f t="shared" si="15"/>
        <v>1</v>
      </c>
      <c r="AI27" s="99">
        <v>12233</v>
      </c>
      <c r="AJ27" s="94">
        <f t="shared" si="16"/>
        <v>6.6124324324324322</v>
      </c>
      <c r="AK27" s="109">
        <f t="shared" si="17"/>
        <v>0</v>
      </c>
      <c r="AL27" s="99">
        <v>2576</v>
      </c>
      <c r="AM27" s="94">
        <f t="shared" si="18"/>
        <v>30.305882352941175</v>
      </c>
      <c r="AN27" s="110">
        <f t="shared" si="19"/>
        <v>1</v>
      </c>
      <c r="AO27" s="111">
        <f t="shared" si="20"/>
        <v>2</v>
      </c>
      <c r="AP27" s="112">
        <f t="shared" si="21"/>
        <v>17</v>
      </c>
      <c r="AQ27" s="145">
        <f t="shared" si="22"/>
        <v>0.94444444444444442</v>
      </c>
      <c r="AR27" s="146" t="s">
        <v>28</v>
      </c>
    </row>
    <row r="28" spans="1:49" s="17" customFormat="1" x14ac:dyDescent="0.25">
      <c r="A28" s="36">
        <f t="shared" si="23"/>
        <v>12</v>
      </c>
      <c r="B28" s="84" t="s">
        <v>30</v>
      </c>
      <c r="C28" s="94">
        <f>61+11</f>
        <v>72</v>
      </c>
      <c r="D28" s="99">
        <v>75</v>
      </c>
      <c r="E28" s="95">
        <f t="shared" si="1"/>
        <v>1</v>
      </c>
      <c r="F28" s="96">
        <v>1102</v>
      </c>
      <c r="G28" s="99">
        <v>1081</v>
      </c>
      <c r="H28" s="97">
        <f t="shared" si="2"/>
        <v>1</v>
      </c>
      <c r="I28" s="96">
        <v>39</v>
      </c>
      <c r="J28" s="99">
        <v>39</v>
      </c>
      <c r="K28" s="98">
        <f t="shared" si="3"/>
        <v>1</v>
      </c>
      <c r="L28" s="99">
        <v>1122</v>
      </c>
      <c r="M28" s="99">
        <v>100</v>
      </c>
      <c r="N28" s="100">
        <f t="shared" si="4"/>
        <v>2</v>
      </c>
      <c r="O28" s="99">
        <v>444</v>
      </c>
      <c r="P28" s="100">
        <f t="shared" si="5"/>
        <v>1</v>
      </c>
      <c r="Q28" s="101">
        <v>1333</v>
      </c>
      <c r="R28" s="99">
        <v>1615</v>
      </c>
      <c r="S28" s="100">
        <f t="shared" si="6"/>
        <v>2</v>
      </c>
      <c r="T28" s="102">
        <f t="shared" si="7"/>
        <v>8</v>
      </c>
      <c r="U28" s="99">
        <v>96</v>
      </c>
      <c r="V28" s="103">
        <f t="shared" si="8"/>
        <v>2</v>
      </c>
      <c r="W28" s="99">
        <v>92</v>
      </c>
      <c r="X28" s="104">
        <f t="shared" si="9"/>
        <v>2</v>
      </c>
      <c r="Y28" s="99">
        <v>46810</v>
      </c>
      <c r="Z28" s="103">
        <f t="shared" si="10"/>
        <v>1</v>
      </c>
      <c r="AA28" s="99">
        <v>11910</v>
      </c>
      <c r="AB28" s="105">
        <f t="shared" si="11"/>
        <v>1</v>
      </c>
      <c r="AC28" s="127">
        <v>95</v>
      </c>
      <c r="AD28" s="104">
        <f t="shared" si="12"/>
        <v>1</v>
      </c>
      <c r="AE28" s="106">
        <f t="shared" si="13"/>
        <v>7</v>
      </c>
      <c r="AF28" s="99">
        <v>12289</v>
      </c>
      <c r="AG28" s="107">
        <f t="shared" si="14"/>
        <v>10.952762923351159</v>
      </c>
      <c r="AH28" s="108">
        <f t="shared" si="15"/>
        <v>1</v>
      </c>
      <c r="AI28" s="99">
        <v>236</v>
      </c>
      <c r="AJ28" s="94">
        <f t="shared" si="16"/>
        <v>0.21831637372802959</v>
      </c>
      <c r="AK28" s="109">
        <f t="shared" si="17"/>
        <v>0</v>
      </c>
      <c r="AL28" s="99">
        <v>2566</v>
      </c>
      <c r="AM28" s="94">
        <f t="shared" si="18"/>
        <v>34.213333333333331</v>
      </c>
      <c r="AN28" s="110">
        <f t="shared" si="19"/>
        <v>1</v>
      </c>
      <c r="AO28" s="111">
        <f t="shared" si="20"/>
        <v>2</v>
      </c>
      <c r="AP28" s="112">
        <f t="shared" si="21"/>
        <v>17</v>
      </c>
      <c r="AQ28" s="145">
        <f t="shared" si="22"/>
        <v>0.94444444444444442</v>
      </c>
      <c r="AR28" s="146" t="s">
        <v>30</v>
      </c>
      <c r="AS28" s="18"/>
      <c r="AT28" s="18"/>
      <c r="AU28" s="18"/>
      <c r="AV28" s="18"/>
      <c r="AW28" s="18"/>
    </row>
    <row r="29" spans="1:49" s="17" customFormat="1" x14ac:dyDescent="0.25">
      <c r="A29" s="36">
        <f t="shared" si="23"/>
        <v>13</v>
      </c>
      <c r="B29" s="84" t="s">
        <v>35</v>
      </c>
      <c r="C29" s="94">
        <v>44</v>
      </c>
      <c r="D29" s="99">
        <v>54</v>
      </c>
      <c r="E29" s="95">
        <f t="shared" si="1"/>
        <v>1</v>
      </c>
      <c r="F29" s="96">
        <v>1002</v>
      </c>
      <c r="G29" s="99">
        <v>987</v>
      </c>
      <c r="H29" s="97">
        <f t="shared" si="2"/>
        <v>1</v>
      </c>
      <c r="I29" s="96">
        <v>35</v>
      </c>
      <c r="J29" s="99">
        <v>35</v>
      </c>
      <c r="K29" s="98">
        <f t="shared" si="3"/>
        <v>1</v>
      </c>
      <c r="L29" s="99">
        <v>1279</v>
      </c>
      <c r="M29" s="99">
        <v>100</v>
      </c>
      <c r="N29" s="100">
        <f t="shared" si="4"/>
        <v>2</v>
      </c>
      <c r="O29" s="99">
        <v>538</v>
      </c>
      <c r="P29" s="138">
        <f t="shared" si="5"/>
        <v>1</v>
      </c>
      <c r="Q29" s="115">
        <v>321</v>
      </c>
      <c r="R29" s="99">
        <v>1322</v>
      </c>
      <c r="S29" s="100">
        <f t="shared" si="6"/>
        <v>2</v>
      </c>
      <c r="T29" s="102">
        <f t="shared" si="7"/>
        <v>8</v>
      </c>
      <c r="U29" s="99">
        <v>100</v>
      </c>
      <c r="V29" s="103">
        <f t="shared" si="8"/>
        <v>2</v>
      </c>
      <c r="W29" s="99">
        <v>97</v>
      </c>
      <c r="X29" s="104">
        <f t="shared" si="9"/>
        <v>2</v>
      </c>
      <c r="Y29" s="99">
        <v>35095</v>
      </c>
      <c r="Z29" s="103">
        <f t="shared" si="10"/>
        <v>1</v>
      </c>
      <c r="AA29" s="99">
        <v>11902</v>
      </c>
      <c r="AB29" s="105">
        <f t="shared" si="11"/>
        <v>1</v>
      </c>
      <c r="AC29" s="99">
        <v>100</v>
      </c>
      <c r="AD29" s="104">
        <f t="shared" si="12"/>
        <v>1</v>
      </c>
      <c r="AE29" s="106">
        <f t="shared" si="13"/>
        <v>7</v>
      </c>
      <c r="AF29" s="99">
        <v>7286</v>
      </c>
      <c r="AG29" s="107">
        <f t="shared" si="14"/>
        <v>5.6966379984362785</v>
      </c>
      <c r="AH29" s="108">
        <f t="shared" si="15"/>
        <v>1</v>
      </c>
      <c r="AI29" s="99">
        <v>5169</v>
      </c>
      <c r="AJ29" s="94">
        <f t="shared" si="16"/>
        <v>5.2370820668693012</v>
      </c>
      <c r="AK29" s="109">
        <f t="shared" si="17"/>
        <v>0</v>
      </c>
      <c r="AL29" s="99">
        <v>1639</v>
      </c>
      <c r="AM29" s="94">
        <f t="shared" si="18"/>
        <v>30.351851851851851</v>
      </c>
      <c r="AN29" s="110">
        <f t="shared" si="19"/>
        <v>1</v>
      </c>
      <c r="AO29" s="111">
        <f t="shared" si="20"/>
        <v>2</v>
      </c>
      <c r="AP29" s="112">
        <f t="shared" si="21"/>
        <v>17</v>
      </c>
      <c r="AQ29" s="145">
        <f t="shared" si="22"/>
        <v>0.94444444444444442</v>
      </c>
      <c r="AR29" s="146" t="s">
        <v>35</v>
      </c>
      <c r="AS29" s="20"/>
      <c r="AT29" s="20"/>
      <c r="AU29" s="20"/>
      <c r="AV29" s="20"/>
      <c r="AW29" s="20"/>
    </row>
    <row r="30" spans="1:49" s="17" customFormat="1" x14ac:dyDescent="0.25">
      <c r="A30" s="36">
        <f t="shared" si="23"/>
        <v>14</v>
      </c>
      <c r="B30" s="84" t="s">
        <v>39</v>
      </c>
      <c r="C30" s="94">
        <v>68</v>
      </c>
      <c r="D30" s="99">
        <v>75</v>
      </c>
      <c r="E30" s="95">
        <f t="shared" si="1"/>
        <v>1</v>
      </c>
      <c r="F30" s="96">
        <v>1655</v>
      </c>
      <c r="G30" s="99">
        <v>1653</v>
      </c>
      <c r="H30" s="97">
        <f t="shared" si="2"/>
        <v>1</v>
      </c>
      <c r="I30" s="96">
        <v>50</v>
      </c>
      <c r="J30" s="99">
        <v>50</v>
      </c>
      <c r="K30" s="98">
        <f t="shared" si="3"/>
        <v>1</v>
      </c>
      <c r="L30" s="99">
        <v>1842</v>
      </c>
      <c r="M30" s="99">
        <v>98</v>
      </c>
      <c r="N30" s="100">
        <f t="shared" si="4"/>
        <v>2</v>
      </c>
      <c r="O30" s="99">
        <v>999</v>
      </c>
      <c r="P30" s="100">
        <f t="shared" si="5"/>
        <v>1</v>
      </c>
      <c r="Q30" s="101">
        <v>1600</v>
      </c>
      <c r="R30" s="99">
        <v>2037</v>
      </c>
      <c r="S30" s="100">
        <f t="shared" si="6"/>
        <v>2</v>
      </c>
      <c r="T30" s="102">
        <f t="shared" si="7"/>
        <v>8</v>
      </c>
      <c r="U30" s="99">
        <v>98</v>
      </c>
      <c r="V30" s="103">
        <f t="shared" si="8"/>
        <v>2</v>
      </c>
      <c r="W30" s="99">
        <v>98</v>
      </c>
      <c r="X30" s="104">
        <f t="shared" si="9"/>
        <v>2</v>
      </c>
      <c r="Y30" s="99">
        <v>75226</v>
      </c>
      <c r="Z30" s="103">
        <f t="shared" si="10"/>
        <v>1</v>
      </c>
      <c r="AA30" s="99">
        <v>23974</v>
      </c>
      <c r="AB30" s="105">
        <f t="shared" si="11"/>
        <v>1</v>
      </c>
      <c r="AC30" s="99">
        <v>97</v>
      </c>
      <c r="AD30" s="104">
        <f t="shared" si="12"/>
        <v>1</v>
      </c>
      <c r="AE30" s="106">
        <f t="shared" si="13"/>
        <v>7</v>
      </c>
      <c r="AF30" s="99">
        <v>9009</v>
      </c>
      <c r="AG30" s="107">
        <f t="shared" si="14"/>
        <v>4.8908794788273617</v>
      </c>
      <c r="AH30" s="108">
        <f t="shared" si="15"/>
        <v>0</v>
      </c>
      <c r="AI30" s="99">
        <v>13889</v>
      </c>
      <c r="AJ30" s="94">
        <f t="shared" si="16"/>
        <v>8.4022988505747129</v>
      </c>
      <c r="AK30" s="109">
        <f t="shared" si="17"/>
        <v>1</v>
      </c>
      <c r="AL30" s="99">
        <v>3717</v>
      </c>
      <c r="AM30" s="94">
        <f t="shared" si="18"/>
        <v>49.56</v>
      </c>
      <c r="AN30" s="110">
        <f t="shared" si="19"/>
        <v>1</v>
      </c>
      <c r="AO30" s="111">
        <f t="shared" si="20"/>
        <v>2</v>
      </c>
      <c r="AP30" s="112">
        <f t="shared" si="21"/>
        <v>17</v>
      </c>
      <c r="AQ30" s="145">
        <f t="shared" si="22"/>
        <v>0.94444444444444442</v>
      </c>
      <c r="AR30" s="146" t="s">
        <v>39</v>
      </c>
    </row>
    <row r="31" spans="1:49" s="17" customFormat="1" x14ac:dyDescent="0.25">
      <c r="A31" s="36">
        <f t="shared" si="23"/>
        <v>15</v>
      </c>
      <c r="B31" s="84" t="s">
        <v>42</v>
      </c>
      <c r="C31" s="94">
        <v>71</v>
      </c>
      <c r="D31" s="99">
        <v>82</v>
      </c>
      <c r="E31" s="95">
        <f t="shared" si="1"/>
        <v>1</v>
      </c>
      <c r="F31" s="96">
        <v>1664</v>
      </c>
      <c r="G31" s="99">
        <v>1671</v>
      </c>
      <c r="H31" s="97">
        <f t="shared" si="2"/>
        <v>1</v>
      </c>
      <c r="I31" s="96">
        <v>55</v>
      </c>
      <c r="J31" s="99">
        <v>55</v>
      </c>
      <c r="K31" s="98">
        <f t="shared" si="3"/>
        <v>1</v>
      </c>
      <c r="L31" s="99">
        <v>2382</v>
      </c>
      <c r="M31" s="99">
        <v>100</v>
      </c>
      <c r="N31" s="100">
        <f t="shared" si="4"/>
        <v>2</v>
      </c>
      <c r="O31" s="99">
        <v>227</v>
      </c>
      <c r="P31" s="100">
        <f t="shared" si="5"/>
        <v>1</v>
      </c>
      <c r="Q31" s="101">
        <v>1748</v>
      </c>
      <c r="R31" s="99">
        <v>2083</v>
      </c>
      <c r="S31" s="100">
        <f t="shared" si="6"/>
        <v>2</v>
      </c>
      <c r="T31" s="102">
        <f t="shared" si="7"/>
        <v>8</v>
      </c>
      <c r="U31" s="99">
        <v>100</v>
      </c>
      <c r="V31" s="103">
        <f t="shared" si="8"/>
        <v>2</v>
      </c>
      <c r="W31" s="99">
        <v>100</v>
      </c>
      <c r="X31" s="104">
        <f t="shared" si="9"/>
        <v>2</v>
      </c>
      <c r="Y31" s="99">
        <v>76251</v>
      </c>
      <c r="Z31" s="103">
        <f t="shared" si="10"/>
        <v>1</v>
      </c>
      <c r="AA31" s="99">
        <v>22513</v>
      </c>
      <c r="AB31" s="105">
        <f t="shared" si="11"/>
        <v>1</v>
      </c>
      <c r="AC31" s="99">
        <v>100</v>
      </c>
      <c r="AD31" s="104">
        <f t="shared" si="12"/>
        <v>1</v>
      </c>
      <c r="AE31" s="106">
        <f t="shared" si="13"/>
        <v>7</v>
      </c>
      <c r="AF31" s="99">
        <v>18226</v>
      </c>
      <c r="AG31" s="107">
        <f t="shared" si="14"/>
        <v>7.6515533165407223</v>
      </c>
      <c r="AH31" s="108">
        <f t="shared" si="15"/>
        <v>1</v>
      </c>
      <c r="AI31" s="99">
        <v>8552</v>
      </c>
      <c r="AJ31" s="94">
        <f t="shared" si="16"/>
        <v>5.117893476959904</v>
      </c>
      <c r="AK31" s="109">
        <f t="shared" si="17"/>
        <v>0</v>
      </c>
      <c r="AL31" s="99">
        <v>3405</v>
      </c>
      <c r="AM31" s="94">
        <f t="shared" si="18"/>
        <v>41.524390243902438</v>
      </c>
      <c r="AN31" s="110">
        <f t="shared" si="19"/>
        <v>1</v>
      </c>
      <c r="AO31" s="111">
        <f t="shared" si="20"/>
        <v>2</v>
      </c>
      <c r="AP31" s="112">
        <f t="shared" si="21"/>
        <v>17</v>
      </c>
      <c r="AQ31" s="145">
        <f t="shared" si="22"/>
        <v>0.94444444444444442</v>
      </c>
      <c r="AR31" s="146" t="s">
        <v>42</v>
      </c>
    </row>
    <row r="32" spans="1:49" s="17" customFormat="1" x14ac:dyDescent="0.25">
      <c r="A32" s="36">
        <f t="shared" si="23"/>
        <v>16</v>
      </c>
      <c r="B32" s="84" t="s">
        <v>45</v>
      </c>
      <c r="C32" s="94">
        <v>64</v>
      </c>
      <c r="D32" s="99">
        <v>71</v>
      </c>
      <c r="E32" s="95">
        <f t="shared" si="1"/>
        <v>1</v>
      </c>
      <c r="F32" s="96">
        <v>1413</v>
      </c>
      <c r="G32" s="99">
        <v>1421</v>
      </c>
      <c r="H32" s="97">
        <f t="shared" si="2"/>
        <v>1</v>
      </c>
      <c r="I32" s="96">
        <v>47</v>
      </c>
      <c r="J32" s="99">
        <v>47</v>
      </c>
      <c r="K32" s="98">
        <f t="shared" si="3"/>
        <v>1</v>
      </c>
      <c r="L32" s="99">
        <v>1894</v>
      </c>
      <c r="M32" s="99">
        <v>100</v>
      </c>
      <c r="N32" s="100">
        <f t="shared" si="4"/>
        <v>2</v>
      </c>
      <c r="O32" s="99">
        <v>397</v>
      </c>
      <c r="P32" s="100">
        <f t="shared" si="5"/>
        <v>1</v>
      </c>
      <c r="Q32" s="101">
        <v>1544</v>
      </c>
      <c r="R32" s="99">
        <v>1853</v>
      </c>
      <c r="S32" s="100">
        <f t="shared" si="6"/>
        <v>2</v>
      </c>
      <c r="T32" s="102">
        <f t="shared" si="7"/>
        <v>8</v>
      </c>
      <c r="U32" s="99">
        <v>99</v>
      </c>
      <c r="V32" s="103">
        <f t="shared" si="8"/>
        <v>2</v>
      </c>
      <c r="W32" s="99">
        <v>95</v>
      </c>
      <c r="X32" s="104">
        <f t="shared" si="9"/>
        <v>2</v>
      </c>
      <c r="Y32" s="99">
        <v>72361</v>
      </c>
      <c r="Z32" s="103">
        <f t="shared" si="10"/>
        <v>1</v>
      </c>
      <c r="AA32" s="99">
        <v>16983</v>
      </c>
      <c r="AB32" s="105">
        <f t="shared" si="11"/>
        <v>1</v>
      </c>
      <c r="AC32" s="99">
        <v>100</v>
      </c>
      <c r="AD32" s="104">
        <f t="shared" si="12"/>
        <v>1</v>
      </c>
      <c r="AE32" s="106">
        <f t="shared" si="13"/>
        <v>7</v>
      </c>
      <c r="AF32" s="99">
        <v>15041</v>
      </c>
      <c r="AG32" s="107">
        <f t="shared" si="14"/>
        <v>7.9413938753959874</v>
      </c>
      <c r="AH32" s="108">
        <f t="shared" si="15"/>
        <v>1</v>
      </c>
      <c r="AI32" s="99">
        <v>4310</v>
      </c>
      <c r="AJ32" s="94">
        <f t="shared" si="16"/>
        <v>3.0330752990851515</v>
      </c>
      <c r="AK32" s="109">
        <f t="shared" si="17"/>
        <v>0</v>
      </c>
      <c r="AL32" s="99">
        <v>4122</v>
      </c>
      <c r="AM32" s="94">
        <f t="shared" si="18"/>
        <v>58.056338028169016</v>
      </c>
      <c r="AN32" s="110">
        <f t="shared" si="19"/>
        <v>1</v>
      </c>
      <c r="AO32" s="111">
        <f t="shared" si="20"/>
        <v>2</v>
      </c>
      <c r="AP32" s="112">
        <f t="shared" si="21"/>
        <v>17</v>
      </c>
      <c r="AQ32" s="145">
        <f t="shared" si="22"/>
        <v>0.94444444444444442</v>
      </c>
      <c r="AR32" s="146" t="s">
        <v>45</v>
      </c>
    </row>
    <row r="33" spans="1:49" s="17" customFormat="1" x14ac:dyDescent="0.25">
      <c r="A33" s="36">
        <f t="shared" si="23"/>
        <v>17</v>
      </c>
      <c r="B33" s="84" t="s">
        <v>49</v>
      </c>
      <c r="C33" s="94">
        <v>43</v>
      </c>
      <c r="D33" s="99">
        <v>41</v>
      </c>
      <c r="E33" s="95">
        <f t="shared" si="1"/>
        <v>1</v>
      </c>
      <c r="F33" s="96">
        <v>961</v>
      </c>
      <c r="G33" s="99">
        <v>961</v>
      </c>
      <c r="H33" s="97">
        <f t="shared" si="2"/>
        <v>1</v>
      </c>
      <c r="I33" s="96">
        <v>34</v>
      </c>
      <c r="J33" s="99">
        <v>34</v>
      </c>
      <c r="K33" s="98">
        <f t="shared" si="3"/>
        <v>1</v>
      </c>
      <c r="L33" s="99">
        <v>1535</v>
      </c>
      <c r="M33" s="99">
        <v>98</v>
      </c>
      <c r="N33" s="100">
        <f t="shared" si="4"/>
        <v>2</v>
      </c>
      <c r="O33" s="99">
        <v>486</v>
      </c>
      <c r="P33" s="100">
        <f t="shared" si="5"/>
        <v>1</v>
      </c>
      <c r="Q33" s="117">
        <v>1085</v>
      </c>
      <c r="R33" s="99">
        <v>1258</v>
      </c>
      <c r="S33" s="100">
        <f t="shared" si="6"/>
        <v>2</v>
      </c>
      <c r="T33" s="102">
        <f t="shared" si="7"/>
        <v>8</v>
      </c>
      <c r="U33" s="99">
        <v>100</v>
      </c>
      <c r="V33" s="103">
        <f t="shared" si="8"/>
        <v>2</v>
      </c>
      <c r="W33" s="99">
        <v>101</v>
      </c>
      <c r="X33" s="104">
        <f t="shared" si="9"/>
        <v>2</v>
      </c>
      <c r="Y33" s="99">
        <v>38353</v>
      </c>
      <c r="Z33" s="103">
        <f t="shared" si="10"/>
        <v>1</v>
      </c>
      <c r="AA33" s="99">
        <v>11406</v>
      </c>
      <c r="AB33" s="105">
        <f t="shared" si="11"/>
        <v>1</v>
      </c>
      <c r="AC33" s="99">
        <v>99</v>
      </c>
      <c r="AD33" s="104">
        <f t="shared" si="12"/>
        <v>1</v>
      </c>
      <c r="AE33" s="106">
        <f t="shared" si="13"/>
        <v>7</v>
      </c>
      <c r="AF33" s="99">
        <v>1883</v>
      </c>
      <c r="AG33" s="107">
        <f t="shared" si="14"/>
        <v>1.2267100977198697</v>
      </c>
      <c r="AH33" s="108">
        <f t="shared" si="15"/>
        <v>0</v>
      </c>
      <c r="AI33" s="99">
        <v>9026</v>
      </c>
      <c r="AJ33" s="94">
        <f t="shared" si="16"/>
        <v>9.392299687825183</v>
      </c>
      <c r="AK33" s="109">
        <f t="shared" si="17"/>
        <v>1</v>
      </c>
      <c r="AL33" s="99">
        <v>1444</v>
      </c>
      <c r="AM33" s="94">
        <f t="shared" si="18"/>
        <v>35.219512195121951</v>
      </c>
      <c r="AN33" s="110">
        <f t="shared" si="19"/>
        <v>1</v>
      </c>
      <c r="AO33" s="111">
        <f t="shared" si="20"/>
        <v>2</v>
      </c>
      <c r="AP33" s="112">
        <f t="shared" si="21"/>
        <v>17</v>
      </c>
      <c r="AQ33" s="145">
        <f t="shared" si="22"/>
        <v>0.94444444444444442</v>
      </c>
      <c r="AR33" s="146" t="s">
        <v>49</v>
      </c>
    </row>
    <row r="34" spans="1:49" s="17" customFormat="1" x14ac:dyDescent="0.25">
      <c r="A34" s="36">
        <f t="shared" si="23"/>
        <v>18</v>
      </c>
      <c r="B34" s="84" t="s">
        <v>58</v>
      </c>
      <c r="C34" s="94">
        <v>87</v>
      </c>
      <c r="D34" s="99">
        <v>93</v>
      </c>
      <c r="E34" s="95">
        <f t="shared" si="1"/>
        <v>1</v>
      </c>
      <c r="F34" s="96">
        <v>1850</v>
      </c>
      <c r="G34" s="99">
        <v>1870</v>
      </c>
      <c r="H34" s="97">
        <f t="shared" si="2"/>
        <v>1</v>
      </c>
      <c r="I34" s="96">
        <v>58</v>
      </c>
      <c r="J34" s="99">
        <v>58</v>
      </c>
      <c r="K34" s="98">
        <f t="shared" si="3"/>
        <v>1</v>
      </c>
      <c r="L34" s="99">
        <v>2765</v>
      </c>
      <c r="M34" s="99">
        <v>100</v>
      </c>
      <c r="N34" s="100">
        <f t="shared" si="4"/>
        <v>2</v>
      </c>
      <c r="O34" s="99">
        <v>244</v>
      </c>
      <c r="P34" s="100">
        <f t="shared" si="5"/>
        <v>1</v>
      </c>
      <c r="Q34" s="101">
        <v>1672</v>
      </c>
      <c r="R34" s="99">
        <v>2240</v>
      </c>
      <c r="S34" s="100">
        <f t="shared" si="6"/>
        <v>2</v>
      </c>
      <c r="T34" s="102">
        <f t="shared" si="7"/>
        <v>8</v>
      </c>
      <c r="U34" s="99">
        <v>95</v>
      </c>
      <c r="V34" s="103">
        <f t="shared" si="8"/>
        <v>2</v>
      </c>
      <c r="W34" s="99">
        <v>99</v>
      </c>
      <c r="X34" s="104">
        <f t="shared" si="9"/>
        <v>2</v>
      </c>
      <c r="Y34" s="99">
        <v>67691</v>
      </c>
      <c r="Z34" s="103">
        <f t="shared" si="10"/>
        <v>1</v>
      </c>
      <c r="AA34" s="99">
        <v>20886</v>
      </c>
      <c r="AB34" s="105">
        <f t="shared" si="11"/>
        <v>1</v>
      </c>
      <c r="AC34" s="99">
        <v>95</v>
      </c>
      <c r="AD34" s="104">
        <f t="shared" si="12"/>
        <v>1</v>
      </c>
      <c r="AE34" s="106">
        <f t="shared" si="13"/>
        <v>7</v>
      </c>
      <c r="AF34" s="99">
        <v>16162</v>
      </c>
      <c r="AG34" s="107">
        <f t="shared" si="14"/>
        <v>5.8452079566003619</v>
      </c>
      <c r="AH34" s="108">
        <f t="shared" si="15"/>
        <v>1</v>
      </c>
      <c r="AI34" s="99">
        <v>8088</v>
      </c>
      <c r="AJ34" s="94">
        <f t="shared" si="16"/>
        <v>4.3251336898395722</v>
      </c>
      <c r="AK34" s="109">
        <f t="shared" si="17"/>
        <v>0</v>
      </c>
      <c r="AL34" s="99">
        <v>3458</v>
      </c>
      <c r="AM34" s="94">
        <f t="shared" si="18"/>
        <v>37.182795698924728</v>
      </c>
      <c r="AN34" s="110">
        <f t="shared" si="19"/>
        <v>1</v>
      </c>
      <c r="AO34" s="111">
        <f t="shared" si="20"/>
        <v>2</v>
      </c>
      <c r="AP34" s="112">
        <f t="shared" si="21"/>
        <v>17</v>
      </c>
      <c r="AQ34" s="145">
        <f t="shared" si="22"/>
        <v>0.94444444444444442</v>
      </c>
      <c r="AR34" s="146" t="s">
        <v>58</v>
      </c>
    </row>
    <row r="35" spans="1:49" s="17" customFormat="1" x14ac:dyDescent="0.25">
      <c r="A35" s="36">
        <f t="shared" si="23"/>
        <v>19</v>
      </c>
      <c r="B35" s="84" t="s">
        <v>71</v>
      </c>
      <c r="C35" s="94">
        <f>38+1</f>
        <v>39</v>
      </c>
      <c r="D35" s="99">
        <v>46</v>
      </c>
      <c r="E35" s="95">
        <f t="shared" si="1"/>
        <v>1</v>
      </c>
      <c r="F35" s="96">
        <v>871</v>
      </c>
      <c r="G35" s="99">
        <v>871</v>
      </c>
      <c r="H35" s="97">
        <f t="shared" si="2"/>
        <v>1</v>
      </c>
      <c r="I35" s="96">
        <v>29</v>
      </c>
      <c r="J35" s="99">
        <v>29</v>
      </c>
      <c r="K35" s="98">
        <f t="shared" si="3"/>
        <v>1</v>
      </c>
      <c r="L35" s="99">
        <v>1442</v>
      </c>
      <c r="M35" s="99">
        <v>100</v>
      </c>
      <c r="N35" s="100">
        <f t="shared" si="4"/>
        <v>2</v>
      </c>
      <c r="O35" s="99">
        <v>582</v>
      </c>
      <c r="P35" s="100">
        <f t="shared" si="5"/>
        <v>1</v>
      </c>
      <c r="Q35" s="101">
        <v>931</v>
      </c>
      <c r="R35" s="99">
        <v>1125</v>
      </c>
      <c r="S35" s="100">
        <f t="shared" si="6"/>
        <v>2</v>
      </c>
      <c r="T35" s="102">
        <f t="shared" si="7"/>
        <v>8</v>
      </c>
      <c r="U35" s="99">
        <v>98</v>
      </c>
      <c r="V35" s="103">
        <f t="shared" si="8"/>
        <v>2</v>
      </c>
      <c r="W35" s="99">
        <v>94</v>
      </c>
      <c r="X35" s="104">
        <f t="shared" si="9"/>
        <v>2</v>
      </c>
      <c r="Y35" s="99">
        <v>40669</v>
      </c>
      <c r="Z35" s="103">
        <f t="shared" si="10"/>
        <v>1</v>
      </c>
      <c r="AA35" s="99">
        <v>12329</v>
      </c>
      <c r="AB35" s="105">
        <f t="shared" si="11"/>
        <v>1</v>
      </c>
      <c r="AC35" s="99">
        <v>98</v>
      </c>
      <c r="AD35" s="104">
        <f t="shared" si="12"/>
        <v>1</v>
      </c>
      <c r="AE35" s="106">
        <f t="shared" si="13"/>
        <v>7</v>
      </c>
      <c r="AF35" s="99">
        <v>10087</v>
      </c>
      <c r="AG35" s="107">
        <f t="shared" si="14"/>
        <v>6.9951456310679614</v>
      </c>
      <c r="AH35" s="108">
        <f t="shared" si="15"/>
        <v>1</v>
      </c>
      <c r="AI35" s="99">
        <v>2117</v>
      </c>
      <c r="AJ35" s="94">
        <f t="shared" si="16"/>
        <v>2.4305396096440872</v>
      </c>
      <c r="AK35" s="109">
        <f t="shared" si="17"/>
        <v>0</v>
      </c>
      <c r="AL35" s="99">
        <v>2568</v>
      </c>
      <c r="AM35" s="94">
        <f t="shared" si="18"/>
        <v>55.826086956521742</v>
      </c>
      <c r="AN35" s="110">
        <f t="shared" si="19"/>
        <v>1</v>
      </c>
      <c r="AO35" s="111">
        <f t="shared" si="20"/>
        <v>2</v>
      </c>
      <c r="AP35" s="112">
        <f t="shared" si="21"/>
        <v>17</v>
      </c>
      <c r="AQ35" s="145">
        <f t="shared" si="22"/>
        <v>0.94444444444444442</v>
      </c>
      <c r="AR35" s="146" t="s">
        <v>71</v>
      </c>
    </row>
    <row r="36" spans="1:49" s="17" customFormat="1" x14ac:dyDescent="0.25">
      <c r="A36" s="36">
        <f t="shared" si="23"/>
        <v>20</v>
      </c>
      <c r="B36" s="84" t="s">
        <v>79</v>
      </c>
      <c r="C36" s="94">
        <v>82</v>
      </c>
      <c r="D36" s="99">
        <v>91</v>
      </c>
      <c r="E36" s="95">
        <f t="shared" si="1"/>
        <v>1</v>
      </c>
      <c r="F36" s="96">
        <v>1687</v>
      </c>
      <c r="G36" s="99">
        <v>1653</v>
      </c>
      <c r="H36" s="97">
        <f t="shared" si="2"/>
        <v>1</v>
      </c>
      <c r="I36" s="96">
        <v>58</v>
      </c>
      <c r="J36" s="99">
        <v>58</v>
      </c>
      <c r="K36" s="98">
        <f t="shared" si="3"/>
        <v>1</v>
      </c>
      <c r="L36" s="99">
        <v>1930</v>
      </c>
      <c r="M36" s="99">
        <v>98</v>
      </c>
      <c r="N36" s="100">
        <f t="shared" si="4"/>
        <v>2</v>
      </c>
      <c r="O36" s="99">
        <v>396</v>
      </c>
      <c r="P36" s="100">
        <f t="shared" si="5"/>
        <v>1</v>
      </c>
      <c r="Q36" s="101">
        <v>1894</v>
      </c>
      <c r="R36" s="99">
        <v>2181</v>
      </c>
      <c r="S36" s="100">
        <f t="shared" si="6"/>
        <v>2</v>
      </c>
      <c r="T36" s="102">
        <f t="shared" si="7"/>
        <v>8</v>
      </c>
      <c r="U36" s="99">
        <v>99</v>
      </c>
      <c r="V36" s="103">
        <f t="shared" si="8"/>
        <v>2</v>
      </c>
      <c r="W36" s="99">
        <v>96</v>
      </c>
      <c r="X36" s="104">
        <f t="shared" si="9"/>
        <v>2</v>
      </c>
      <c r="Y36" s="99">
        <v>74587</v>
      </c>
      <c r="Z36" s="103">
        <f t="shared" si="10"/>
        <v>1</v>
      </c>
      <c r="AA36" s="99">
        <v>19912</v>
      </c>
      <c r="AB36" s="105">
        <f t="shared" si="11"/>
        <v>1</v>
      </c>
      <c r="AC36" s="99">
        <v>98</v>
      </c>
      <c r="AD36" s="104">
        <f t="shared" si="12"/>
        <v>1</v>
      </c>
      <c r="AE36" s="106">
        <f t="shared" si="13"/>
        <v>7</v>
      </c>
      <c r="AF36" s="99">
        <v>15072</v>
      </c>
      <c r="AG36" s="107">
        <f t="shared" si="14"/>
        <v>7.8093264248704664</v>
      </c>
      <c r="AH36" s="108">
        <f t="shared" si="15"/>
        <v>1</v>
      </c>
      <c r="AI36" s="99">
        <v>755</v>
      </c>
      <c r="AJ36" s="94">
        <f t="shared" si="16"/>
        <v>0.45674531155474896</v>
      </c>
      <c r="AK36" s="109">
        <f t="shared" si="17"/>
        <v>0</v>
      </c>
      <c r="AL36" s="99">
        <v>2691</v>
      </c>
      <c r="AM36" s="94">
        <f t="shared" si="18"/>
        <v>29.571428571428573</v>
      </c>
      <c r="AN36" s="110">
        <f t="shared" si="19"/>
        <v>1</v>
      </c>
      <c r="AO36" s="111">
        <f t="shared" si="20"/>
        <v>2</v>
      </c>
      <c r="AP36" s="112">
        <f t="shared" si="21"/>
        <v>17</v>
      </c>
      <c r="AQ36" s="145">
        <f t="shared" si="22"/>
        <v>0.94444444444444442</v>
      </c>
      <c r="AR36" s="146" t="s">
        <v>79</v>
      </c>
    </row>
    <row r="37" spans="1:49" s="17" customFormat="1" x14ac:dyDescent="0.25">
      <c r="A37" s="36">
        <f t="shared" si="23"/>
        <v>21</v>
      </c>
      <c r="B37" s="84" t="s">
        <v>80</v>
      </c>
      <c r="C37" s="94">
        <v>139</v>
      </c>
      <c r="D37" s="99">
        <v>164</v>
      </c>
      <c r="E37" s="95">
        <f t="shared" ref="E37:E56" si="24">IF(OR(0.25&gt;=(C37-D37)/C37),(-0.25&lt;=(C37-D37)/C37)*1,0)</f>
        <v>1</v>
      </c>
      <c r="F37" s="96">
        <v>3829</v>
      </c>
      <c r="G37" s="99">
        <v>3861</v>
      </c>
      <c r="H37" s="97">
        <f t="shared" ref="H37:H68" si="25">IF(OR(0.04&gt;=(F37-G37)/F37),(-0.04&lt;=(F37-G37)/F37)*1,0)</f>
        <v>1</v>
      </c>
      <c r="I37" s="96">
        <v>117</v>
      </c>
      <c r="J37" s="99">
        <v>117</v>
      </c>
      <c r="K37" s="98">
        <f t="shared" ref="K37:K68" si="26">IF(I37=J37,1,0)</f>
        <v>1</v>
      </c>
      <c r="L37" s="99">
        <v>6067</v>
      </c>
      <c r="M37" s="99">
        <v>99</v>
      </c>
      <c r="N37" s="100">
        <f t="shared" ref="N37:N68" si="27">IF(M37&gt;=95,2,IF(M37&gt;=85,1,0))</f>
        <v>2</v>
      </c>
      <c r="O37" s="99">
        <v>1850</v>
      </c>
      <c r="P37" s="100">
        <f t="shared" si="5"/>
        <v>1</v>
      </c>
      <c r="Q37" s="114">
        <v>3528</v>
      </c>
      <c r="R37" s="99">
        <v>4811</v>
      </c>
      <c r="S37" s="100">
        <f t="shared" ref="S37:S68" si="28">IF((R37/Q37)&gt;=0.95,2,IF((R37/Q37)&gt;=0.9,1,0))</f>
        <v>2</v>
      </c>
      <c r="T37" s="102">
        <f t="shared" ref="T37:T68" si="29">E37+H37+K37+N37+P37+S37</f>
        <v>8</v>
      </c>
      <c r="U37" s="99">
        <v>99</v>
      </c>
      <c r="V37" s="103">
        <f t="shared" ref="V37:V68" si="30">IF(U37&gt;=95,2,IF(U37&gt;=85,1,0))</f>
        <v>2</v>
      </c>
      <c r="W37" s="99">
        <v>99</v>
      </c>
      <c r="X37" s="104">
        <f t="shared" ref="X37:X68" si="31">IF(W37&gt;=90,2,IF(W37&gt;=80,1,0))</f>
        <v>2</v>
      </c>
      <c r="Y37" s="99">
        <v>148461</v>
      </c>
      <c r="Z37" s="103">
        <f t="shared" ref="Z37:Z68" si="32">IF((Y37/G37/13)&gt;1.36,1,0)</f>
        <v>1</v>
      </c>
      <c r="AA37" s="99">
        <v>45758</v>
      </c>
      <c r="AB37" s="105">
        <f t="shared" ref="AB37:AB68" si="33">IF(AA37&gt;G37*3,1,0)</f>
        <v>1</v>
      </c>
      <c r="AC37" s="99">
        <v>97</v>
      </c>
      <c r="AD37" s="104">
        <f t="shared" ref="AD37:AD68" si="34">IF(AC37&gt;=90,1,0)</f>
        <v>1</v>
      </c>
      <c r="AE37" s="106">
        <f t="shared" ref="AE37:AE68" si="35">V37+X37+Z37+AB37+AD37</f>
        <v>7</v>
      </c>
      <c r="AF37" s="99">
        <v>49795</v>
      </c>
      <c r="AG37" s="107">
        <f t="shared" ref="AG37:AG68" si="36">AF37/L37</f>
        <v>8.2075160705455747</v>
      </c>
      <c r="AH37" s="108">
        <f t="shared" ref="AH37:AH68" si="37">IF(AG37&gt;=5.5,1,0)</f>
        <v>1</v>
      </c>
      <c r="AI37" s="99">
        <v>20952</v>
      </c>
      <c r="AJ37" s="94">
        <f t="shared" ref="AJ37:AJ68" si="38">AI37/G37</f>
        <v>5.4265734265734267</v>
      </c>
      <c r="AK37" s="109">
        <f t="shared" ref="AK37:AK68" si="39">IF(AJ37&gt;=7.5,1,0)</f>
        <v>0</v>
      </c>
      <c r="AL37" s="99">
        <v>6483</v>
      </c>
      <c r="AM37" s="94">
        <f t="shared" ref="AM37:AM68" si="40">AL37/D37</f>
        <v>39.530487804878049</v>
      </c>
      <c r="AN37" s="110">
        <f t="shared" ref="AN37:AN68" si="41">IF(AM37&gt;=29.5,1,0)</f>
        <v>1</v>
      </c>
      <c r="AO37" s="111">
        <f t="shared" ref="AO37:AO68" si="42">AH37+AK37+AN37</f>
        <v>2</v>
      </c>
      <c r="AP37" s="112">
        <f t="shared" ref="AP37:AP68" si="43">T37+AE37+AO37</f>
        <v>17</v>
      </c>
      <c r="AQ37" s="145">
        <f t="shared" ref="AQ37:AQ68" si="44">AP37/18</f>
        <v>0.94444444444444442</v>
      </c>
      <c r="AR37" s="146" t="s">
        <v>80</v>
      </c>
    </row>
    <row r="38" spans="1:49" s="17" customFormat="1" x14ac:dyDescent="0.25">
      <c r="A38" s="36">
        <f t="shared" si="23"/>
        <v>22</v>
      </c>
      <c r="B38" s="84" t="s">
        <v>81</v>
      </c>
      <c r="C38" s="94">
        <f>86+1</f>
        <v>87</v>
      </c>
      <c r="D38" s="99">
        <v>88</v>
      </c>
      <c r="E38" s="95">
        <f t="shared" si="24"/>
        <v>1</v>
      </c>
      <c r="F38" s="96">
        <v>1698</v>
      </c>
      <c r="G38" s="99">
        <v>1696</v>
      </c>
      <c r="H38" s="97">
        <f t="shared" si="25"/>
        <v>1</v>
      </c>
      <c r="I38" s="96">
        <v>57</v>
      </c>
      <c r="J38" s="99">
        <v>57</v>
      </c>
      <c r="K38" s="98">
        <f t="shared" si="26"/>
        <v>1</v>
      </c>
      <c r="L38" s="99">
        <v>1995</v>
      </c>
      <c r="M38" s="99">
        <v>100</v>
      </c>
      <c r="N38" s="100">
        <f t="shared" si="27"/>
        <v>2</v>
      </c>
      <c r="O38" s="99">
        <v>564</v>
      </c>
      <c r="P38" s="100">
        <f t="shared" si="5"/>
        <v>1</v>
      </c>
      <c r="Q38" s="101">
        <v>1851</v>
      </c>
      <c r="R38" s="99">
        <v>2420</v>
      </c>
      <c r="S38" s="100">
        <f t="shared" si="28"/>
        <v>2</v>
      </c>
      <c r="T38" s="102">
        <f t="shared" si="29"/>
        <v>8</v>
      </c>
      <c r="U38" s="99">
        <v>100</v>
      </c>
      <c r="V38" s="103">
        <f t="shared" si="30"/>
        <v>2</v>
      </c>
      <c r="W38" s="99">
        <v>100</v>
      </c>
      <c r="X38" s="104">
        <f t="shared" si="31"/>
        <v>2</v>
      </c>
      <c r="Y38" s="99">
        <v>72974</v>
      </c>
      <c r="Z38" s="103">
        <f t="shared" si="32"/>
        <v>1</v>
      </c>
      <c r="AA38" s="99">
        <v>17238</v>
      </c>
      <c r="AB38" s="105">
        <f t="shared" si="33"/>
        <v>1</v>
      </c>
      <c r="AC38" s="99">
        <v>100</v>
      </c>
      <c r="AD38" s="104">
        <f t="shared" si="34"/>
        <v>1</v>
      </c>
      <c r="AE38" s="106">
        <f t="shared" si="35"/>
        <v>7</v>
      </c>
      <c r="AF38" s="99">
        <v>13144</v>
      </c>
      <c r="AG38" s="107">
        <f t="shared" si="36"/>
        <v>6.5884711779448626</v>
      </c>
      <c r="AH38" s="108">
        <f t="shared" si="37"/>
        <v>1</v>
      </c>
      <c r="AI38" s="99">
        <v>5646</v>
      </c>
      <c r="AJ38" s="94">
        <f t="shared" si="38"/>
        <v>3.329009433962264</v>
      </c>
      <c r="AK38" s="109">
        <f t="shared" si="39"/>
        <v>0</v>
      </c>
      <c r="AL38" s="99">
        <v>2840</v>
      </c>
      <c r="AM38" s="94">
        <f t="shared" si="40"/>
        <v>32.272727272727273</v>
      </c>
      <c r="AN38" s="110">
        <f t="shared" si="41"/>
        <v>1</v>
      </c>
      <c r="AO38" s="111">
        <f t="shared" si="42"/>
        <v>2</v>
      </c>
      <c r="AP38" s="112">
        <f t="shared" si="43"/>
        <v>17</v>
      </c>
      <c r="AQ38" s="145">
        <f t="shared" si="44"/>
        <v>0.94444444444444442</v>
      </c>
      <c r="AR38" s="146" t="s">
        <v>81</v>
      </c>
      <c r="AS38" s="18"/>
      <c r="AT38" s="18"/>
      <c r="AU38" s="18"/>
      <c r="AV38" s="18"/>
      <c r="AW38" s="18"/>
    </row>
    <row r="39" spans="1:49" s="17" customFormat="1" x14ac:dyDescent="0.25">
      <c r="A39" s="36">
        <f t="shared" si="23"/>
        <v>23</v>
      </c>
      <c r="B39" s="84" t="s">
        <v>90</v>
      </c>
      <c r="C39" s="94">
        <v>84</v>
      </c>
      <c r="D39" s="99">
        <v>103</v>
      </c>
      <c r="E39" s="95">
        <f t="shared" si="24"/>
        <v>1</v>
      </c>
      <c r="F39" s="96">
        <v>1800</v>
      </c>
      <c r="G39" s="99">
        <v>1804</v>
      </c>
      <c r="H39" s="97">
        <f t="shared" si="25"/>
        <v>1</v>
      </c>
      <c r="I39" s="96">
        <v>62</v>
      </c>
      <c r="J39" s="99">
        <v>62</v>
      </c>
      <c r="K39" s="98">
        <f t="shared" si="26"/>
        <v>1</v>
      </c>
      <c r="L39" s="99">
        <v>2581</v>
      </c>
      <c r="M39" s="99">
        <v>97</v>
      </c>
      <c r="N39" s="100">
        <f t="shared" si="27"/>
        <v>2</v>
      </c>
      <c r="O39" s="99">
        <v>311</v>
      </c>
      <c r="P39" s="100">
        <f t="shared" si="5"/>
        <v>1</v>
      </c>
      <c r="Q39" s="101">
        <v>1960</v>
      </c>
      <c r="R39" s="99">
        <v>2375</v>
      </c>
      <c r="S39" s="100">
        <f t="shared" si="28"/>
        <v>2</v>
      </c>
      <c r="T39" s="102">
        <f t="shared" si="29"/>
        <v>8</v>
      </c>
      <c r="U39" s="99">
        <v>100</v>
      </c>
      <c r="V39" s="103">
        <f t="shared" si="30"/>
        <v>2</v>
      </c>
      <c r="W39" s="99">
        <v>96</v>
      </c>
      <c r="X39" s="104">
        <f t="shared" si="31"/>
        <v>2</v>
      </c>
      <c r="Y39" s="99">
        <v>76341</v>
      </c>
      <c r="Z39" s="103">
        <f t="shared" si="32"/>
        <v>1</v>
      </c>
      <c r="AA39" s="99">
        <v>18966</v>
      </c>
      <c r="AB39" s="105">
        <f t="shared" si="33"/>
        <v>1</v>
      </c>
      <c r="AC39" s="99">
        <v>97</v>
      </c>
      <c r="AD39" s="104">
        <f t="shared" si="34"/>
        <v>1</v>
      </c>
      <c r="AE39" s="106">
        <f t="shared" si="35"/>
        <v>7</v>
      </c>
      <c r="AF39" s="99">
        <v>15965</v>
      </c>
      <c r="AG39" s="107">
        <f t="shared" si="36"/>
        <v>6.1855869817900038</v>
      </c>
      <c r="AH39" s="108">
        <f t="shared" si="37"/>
        <v>1</v>
      </c>
      <c r="AI39" s="99">
        <v>5236</v>
      </c>
      <c r="AJ39" s="94">
        <f t="shared" si="38"/>
        <v>2.9024390243902438</v>
      </c>
      <c r="AK39" s="109">
        <f t="shared" si="39"/>
        <v>0</v>
      </c>
      <c r="AL39" s="99">
        <v>3335</v>
      </c>
      <c r="AM39" s="94">
        <f t="shared" si="40"/>
        <v>32.378640776699029</v>
      </c>
      <c r="AN39" s="110">
        <f t="shared" si="41"/>
        <v>1</v>
      </c>
      <c r="AO39" s="111">
        <f t="shared" si="42"/>
        <v>2</v>
      </c>
      <c r="AP39" s="112">
        <f t="shared" si="43"/>
        <v>17</v>
      </c>
      <c r="AQ39" s="145">
        <f t="shared" si="44"/>
        <v>0.94444444444444442</v>
      </c>
      <c r="AR39" s="146" t="s">
        <v>90</v>
      </c>
    </row>
    <row r="40" spans="1:49" s="17" customFormat="1" x14ac:dyDescent="0.25">
      <c r="A40" s="36">
        <f t="shared" si="23"/>
        <v>24</v>
      </c>
      <c r="B40" s="84" t="s">
        <v>91</v>
      </c>
      <c r="C40" s="94">
        <f>81+1</f>
        <v>82</v>
      </c>
      <c r="D40" s="99">
        <v>89</v>
      </c>
      <c r="E40" s="95">
        <f t="shared" si="24"/>
        <v>1</v>
      </c>
      <c r="F40" s="96">
        <v>2040</v>
      </c>
      <c r="G40" s="99">
        <v>2024</v>
      </c>
      <c r="H40" s="97">
        <f t="shared" si="25"/>
        <v>1</v>
      </c>
      <c r="I40" s="96">
        <v>64</v>
      </c>
      <c r="J40" s="99">
        <v>64</v>
      </c>
      <c r="K40" s="98">
        <f t="shared" si="26"/>
        <v>1</v>
      </c>
      <c r="L40" s="99">
        <v>3219</v>
      </c>
      <c r="M40" s="99">
        <v>100</v>
      </c>
      <c r="N40" s="100">
        <f t="shared" si="27"/>
        <v>2</v>
      </c>
      <c r="O40" s="99">
        <v>411</v>
      </c>
      <c r="P40" s="100">
        <f t="shared" si="5"/>
        <v>1</v>
      </c>
      <c r="Q40" s="101">
        <v>1773</v>
      </c>
      <c r="R40" s="99">
        <v>2792</v>
      </c>
      <c r="S40" s="100">
        <f t="shared" si="28"/>
        <v>2</v>
      </c>
      <c r="T40" s="102">
        <f t="shared" si="29"/>
        <v>8</v>
      </c>
      <c r="U40" s="99">
        <v>98</v>
      </c>
      <c r="V40" s="103">
        <f t="shared" si="30"/>
        <v>2</v>
      </c>
      <c r="W40" s="99">
        <v>96</v>
      </c>
      <c r="X40" s="104">
        <f t="shared" si="31"/>
        <v>2</v>
      </c>
      <c r="Y40" s="99">
        <v>75408</v>
      </c>
      <c r="Z40" s="103">
        <f t="shared" si="32"/>
        <v>1</v>
      </c>
      <c r="AA40" s="99">
        <v>25602</v>
      </c>
      <c r="AB40" s="105">
        <f t="shared" si="33"/>
        <v>1</v>
      </c>
      <c r="AC40" s="99">
        <v>97</v>
      </c>
      <c r="AD40" s="104">
        <f t="shared" si="34"/>
        <v>1</v>
      </c>
      <c r="AE40" s="106">
        <f t="shared" si="35"/>
        <v>7</v>
      </c>
      <c r="AF40" s="99">
        <v>11890</v>
      </c>
      <c r="AG40" s="107">
        <f t="shared" si="36"/>
        <v>3.6936936936936937</v>
      </c>
      <c r="AH40" s="108">
        <f t="shared" si="37"/>
        <v>0</v>
      </c>
      <c r="AI40" s="99">
        <v>16257</v>
      </c>
      <c r="AJ40" s="94">
        <f t="shared" si="38"/>
        <v>8.0321146245059296</v>
      </c>
      <c r="AK40" s="109">
        <f t="shared" si="39"/>
        <v>1</v>
      </c>
      <c r="AL40" s="99">
        <v>4043</v>
      </c>
      <c r="AM40" s="94">
        <f t="shared" si="40"/>
        <v>45.426966292134829</v>
      </c>
      <c r="AN40" s="110">
        <f t="shared" si="41"/>
        <v>1</v>
      </c>
      <c r="AO40" s="111">
        <f t="shared" si="42"/>
        <v>2</v>
      </c>
      <c r="AP40" s="112">
        <f t="shared" si="43"/>
        <v>17</v>
      </c>
      <c r="AQ40" s="145">
        <f t="shared" si="44"/>
        <v>0.94444444444444442</v>
      </c>
      <c r="AR40" s="146" t="s">
        <v>91</v>
      </c>
    </row>
    <row r="41" spans="1:49" s="17" customFormat="1" x14ac:dyDescent="0.25">
      <c r="A41" s="36">
        <f t="shared" si="23"/>
        <v>25</v>
      </c>
      <c r="B41" s="84" t="s">
        <v>94</v>
      </c>
      <c r="C41" s="94">
        <v>79</v>
      </c>
      <c r="D41" s="99">
        <v>85</v>
      </c>
      <c r="E41" s="95">
        <f t="shared" si="24"/>
        <v>1</v>
      </c>
      <c r="F41" s="96">
        <v>1801</v>
      </c>
      <c r="G41" s="99">
        <v>1797</v>
      </c>
      <c r="H41" s="97">
        <f t="shared" si="25"/>
        <v>1</v>
      </c>
      <c r="I41" s="96">
        <v>59</v>
      </c>
      <c r="J41" s="99">
        <v>59</v>
      </c>
      <c r="K41" s="98">
        <f t="shared" si="26"/>
        <v>1</v>
      </c>
      <c r="L41" s="99">
        <v>2880</v>
      </c>
      <c r="M41" s="99">
        <v>100</v>
      </c>
      <c r="N41" s="100">
        <f t="shared" si="27"/>
        <v>2</v>
      </c>
      <c r="O41" s="99">
        <v>421</v>
      </c>
      <c r="P41" s="100">
        <f t="shared" si="5"/>
        <v>1</v>
      </c>
      <c r="Q41" s="101">
        <v>1888</v>
      </c>
      <c r="R41" s="99">
        <v>2273</v>
      </c>
      <c r="S41" s="100">
        <f t="shared" si="28"/>
        <v>2</v>
      </c>
      <c r="T41" s="102">
        <f t="shared" si="29"/>
        <v>8</v>
      </c>
      <c r="U41" s="99">
        <v>97</v>
      </c>
      <c r="V41" s="103">
        <f t="shared" si="30"/>
        <v>2</v>
      </c>
      <c r="W41" s="99">
        <v>99</v>
      </c>
      <c r="X41" s="104">
        <f t="shared" si="31"/>
        <v>2</v>
      </c>
      <c r="Y41" s="99">
        <v>76391</v>
      </c>
      <c r="Z41" s="103">
        <f t="shared" si="32"/>
        <v>1</v>
      </c>
      <c r="AA41" s="99">
        <v>17320</v>
      </c>
      <c r="AB41" s="105">
        <f t="shared" si="33"/>
        <v>1</v>
      </c>
      <c r="AC41" s="99">
        <v>94</v>
      </c>
      <c r="AD41" s="104">
        <f t="shared" si="34"/>
        <v>1</v>
      </c>
      <c r="AE41" s="106">
        <f t="shared" si="35"/>
        <v>7</v>
      </c>
      <c r="AF41" s="99">
        <v>18112</v>
      </c>
      <c r="AG41" s="107">
        <f t="shared" si="36"/>
        <v>6.2888888888888888</v>
      </c>
      <c r="AH41" s="108">
        <f t="shared" si="37"/>
        <v>1</v>
      </c>
      <c r="AI41" s="99">
        <v>12111</v>
      </c>
      <c r="AJ41" s="94">
        <f t="shared" si="38"/>
        <v>6.7395659432387314</v>
      </c>
      <c r="AK41" s="109">
        <f t="shared" si="39"/>
        <v>0</v>
      </c>
      <c r="AL41" s="99">
        <v>3773</v>
      </c>
      <c r="AM41" s="94">
        <f t="shared" si="40"/>
        <v>44.388235294117649</v>
      </c>
      <c r="AN41" s="110">
        <f t="shared" si="41"/>
        <v>1</v>
      </c>
      <c r="AO41" s="111">
        <f t="shared" si="42"/>
        <v>2</v>
      </c>
      <c r="AP41" s="112">
        <f t="shared" si="43"/>
        <v>17</v>
      </c>
      <c r="AQ41" s="145">
        <f t="shared" si="44"/>
        <v>0.94444444444444442</v>
      </c>
      <c r="AR41" s="146" t="s">
        <v>94</v>
      </c>
    </row>
    <row r="42" spans="1:49" s="17" customFormat="1" x14ac:dyDescent="0.25">
      <c r="A42" s="36">
        <f t="shared" si="23"/>
        <v>26</v>
      </c>
      <c r="B42" s="84" t="s">
        <v>95</v>
      </c>
      <c r="C42" s="94">
        <v>155</v>
      </c>
      <c r="D42" s="99">
        <v>169</v>
      </c>
      <c r="E42" s="95">
        <f t="shared" si="24"/>
        <v>1</v>
      </c>
      <c r="F42" s="96">
        <v>3896</v>
      </c>
      <c r="G42" s="99">
        <v>3889</v>
      </c>
      <c r="H42" s="97">
        <f t="shared" si="25"/>
        <v>1</v>
      </c>
      <c r="I42" s="96">
        <v>109</v>
      </c>
      <c r="J42" s="99">
        <v>109</v>
      </c>
      <c r="K42" s="98">
        <f t="shared" si="26"/>
        <v>1</v>
      </c>
      <c r="L42" s="99">
        <v>5921</v>
      </c>
      <c r="M42" s="99">
        <v>98</v>
      </c>
      <c r="N42" s="100">
        <f t="shared" si="27"/>
        <v>2</v>
      </c>
      <c r="O42" s="99">
        <v>336</v>
      </c>
      <c r="P42" s="100">
        <f t="shared" si="5"/>
        <v>1</v>
      </c>
      <c r="Q42" s="119">
        <v>3458</v>
      </c>
      <c r="R42" s="99">
        <v>4203</v>
      </c>
      <c r="S42" s="100">
        <f t="shared" si="28"/>
        <v>2</v>
      </c>
      <c r="T42" s="102">
        <f t="shared" si="29"/>
        <v>8</v>
      </c>
      <c r="U42" s="99">
        <v>98</v>
      </c>
      <c r="V42" s="103">
        <f t="shared" si="30"/>
        <v>2</v>
      </c>
      <c r="W42" s="99">
        <v>95</v>
      </c>
      <c r="X42" s="104">
        <f t="shared" si="31"/>
        <v>2</v>
      </c>
      <c r="Y42" s="99">
        <v>145061</v>
      </c>
      <c r="Z42" s="103">
        <f t="shared" si="32"/>
        <v>1</v>
      </c>
      <c r="AA42" s="99">
        <v>44075</v>
      </c>
      <c r="AB42" s="105">
        <f t="shared" si="33"/>
        <v>1</v>
      </c>
      <c r="AC42" s="99">
        <v>98</v>
      </c>
      <c r="AD42" s="104">
        <f t="shared" si="34"/>
        <v>1</v>
      </c>
      <c r="AE42" s="106">
        <f t="shared" si="35"/>
        <v>7</v>
      </c>
      <c r="AF42" s="99">
        <v>36477</v>
      </c>
      <c r="AG42" s="107">
        <f t="shared" si="36"/>
        <v>6.1606147610200983</v>
      </c>
      <c r="AH42" s="108">
        <f t="shared" si="37"/>
        <v>1</v>
      </c>
      <c r="AI42" s="99">
        <v>18489</v>
      </c>
      <c r="AJ42" s="94">
        <f t="shared" si="38"/>
        <v>4.7541784520442274</v>
      </c>
      <c r="AK42" s="109">
        <f t="shared" si="39"/>
        <v>0</v>
      </c>
      <c r="AL42" s="99">
        <v>6090</v>
      </c>
      <c r="AM42" s="94">
        <f t="shared" si="40"/>
        <v>36.035502958579883</v>
      </c>
      <c r="AN42" s="110">
        <f t="shared" si="41"/>
        <v>1</v>
      </c>
      <c r="AO42" s="111">
        <f t="shared" si="42"/>
        <v>2</v>
      </c>
      <c r="AP42" s="112">
        <f t="shared" si="43"/>
        <v>17</v>
      </c>
      <c r="AQ42" s="145">
        <f t="shared" si="44"/>
        <v>0.94444444444444442</v>
      </c>
      <c r="AR42" s="146" t="s">
        <v>95</v>
      </c>
    </row>
    <row r="43" spans="1:49" s="17" customFormat="1" x14ac:dyDescent="0.25">
      <c r="A43" s="36">
        <f t="shared" si="23"/>
        <v>27</v>
      </c>
      <c r="B43" s="84" t="s">
        <v>98</v>
      </c>
      <c r="C43" s="94">
        <v>91</v>
      </c>
      <c r="D43" s="99">
        <v>98</v>
      </c>
      <c r="E43" s="95">
        <f t="shared" si="24"/>
        <v>1</v>
      </c>
      <c r="F43" s="96">
        <v>2225</v>
      </c>
      <c r="G43" s="99">
        <v>2227</v>
      </c>
      <c r="H43" s="97">
        <f t="shared" si="25"/>
        <v>1</v>
      </c>
      <c r="I43" s="96">
        <v>65</v>
      </c>
      <c r="J43" s="99">
        <v>65</v>
      </c>
      <c r="K43" s="98">
        <f t="shared" si="26"/>
        <v>1</v>
      </c>
      <c r="L43" s="99">
        <v>4235</v>
      </c>
      <c r="M43" s="99">
        <v>99</v>
      </c>
      <c r="N43" s="100">
        <f t="shared" si="27"/>
        <v>2</v>
      </c>
      <c r="O43" s="99">
        <v>345</v>
      </c>
      <c r="P43" s="100">
        <f t="shared" si="5"/>
        <v>1</v>
      </c>
      <c r="Q43" s="101">
        <v>2133</v>
      </c>
      <c r="R43" s="99">
        <v>2498</v>
      </c>
      <c r="S43" s="100">
        <f t="shared" si="28"/>
        <v>2</v>
      </c>
      <c r="T43" s="102">
        <f t="shared" si="29"/>
        <v>8</v>
      </c>
      <c r="U43" s="99">
        <v>100</v>
      </c>
      <c r="V43" s="103">
        <f t="shared" si="30"/>
        <v>2</v>
      </c>
      <c r="W43" s="99">
        <v>100</v>
      </c>
      <c r="X43" s="104">
        <f t="shared" si="31"/>
        <v>2</v>
      </c>
      <c r="Y43" s="99">
        <v>83376</v>
      </c>
      <c r="Z43" s="103">
        <f t="shared" si="32"/>
        <v>1</v>
      </c>
      <c r="AA43" s="99">
        <v>28165</v>
      </c>
      <c r="AB43" s="105">
        <f t="shared" si="33"/>
        <v>1</v>
      </c>
      <c r="AC43" s="99">
        <v>97</v>
      </c>
      <c r="AD43" s="104">
        <f t="shared" si="34"/>
        <v>1</v>
      </c>
      <c r="AE43" s="106">
        <f t="shared" si="35"/>
        <v>7</v>
      </c>
      <c r="AF43" s="99">
        <v>10749</v>
      </c>
      <c r="AG43" s="107">
        <f t="shared" si="36"/>
        <v>2.5381345926800472</v>
      </c>
      <c r="AH43" s="108">
        <f t="shared" si="37"/>
        <v>0</v>
      </c>
      <c r="AI43" s="99">
        <v>25930</v>
      </c>
      <c r="AJ43" s="94">
        <f t="shared" si="38"/>
        <v>11.643466546924113</v>
      </c>
      <c r="AK43" s="109">
        <f t="shared" si="39"/>
        <v>1</v>
      </c>
      <c r="AL43" s="99">
        <v>6207</v>
      </c>
      <c r="AM43" s="94">
        <f t="shared" si="40"/>
        <v>63.336734693877553</v>
      </c>
      <c r="AN43" s="110">
        <f t="shared" si="41"/>
        <v>1</v>
      </c>
      <c r="AO43" s="111">
        <f t="shared" si="42"/>
        <v>2</v>
      </c>
      <c r="AP43" s="112">
        <f t="shared" si="43"/>
        <v>17</v>
      </c>
      <c r="AQ43" s="145">
        <f t="shared" si="44"/>
        <v>0.94444444444444442</v>
      </c>
      <c r="AR43" s="146" t="s">
        <v>98</v>
      </c>
    </row>
    <row r="44" spans="1:49" s="18" customFormat="1" x14ac:dyDescent="0.25">
      <c r="A44" s="36">
        <f t="shared" si="23"/>
        <v>28</v>
      </c>
      <c r="B44" s="84" t="s">
        <v>102</v>
      </c>
      <c r="C44" s="94">
        <f>84+6</f>
        <v>90</v>
      </c>
      <c r="D44" s="99">
        <v>106</v>
      </c>
      <c r="E44" s="95">
        <f t="shared" si="24"/>
        <v>1</v>
      </c>
      <c r="F44" s="96">
        <v>2250</v>
      </c>
      <c r="G44" s="99">
        <v>2234</v>
      </c>
      <c r="H44" s="97">
        <f t="shared" si="25"/>
        <v>1</v>
      </c>
      <c r="I44" s="96">
        <v>68</v>
      </c>
      <c r="J44" s="99">
        <v>68</v>
      </c>
      <c r="K44" s="98">
        <f t="shared" si="26"/>
        <v>1</v>
      </c>
      <c r="L44" s="99">
        <v>3479</v>
      </c>
      <c r="M44" s="99">
        <v>100</v>
      </c>
      <c r="N44" s="100">
        <f t="shared" si="27"/>
        <v>2</v>
      </c>
      <c r="O44" s="99">
        <v>360</v>
      </c>
      <c r="P44" s="100">
        <f t="shared" si="5"/>
        <v>1</v>
      </c>
      <c r="Q44" s="113">
        <v>2204</v>
      </c>
      <c r="R44" s="99">
        <v>2675</v>
      </c>
      <c r="S44" s="100">
        <f t="shared" si="28"/>
        <v>2</v>
      </c>
      <c r="T44" s="102">
        <f t="shared" si="29"/>
        <v>8</v>
      </c>
      <c r="U44" s="99">
        <v>99</v>
      </c>
      <c r="V44" s="103">
        <f t="shared" si="30"/>
        <v>2</v>
      </c>
      <c r="W44" s="99">
        <v>97</v>
      </c>
      <c r="X44" s="104">
        <f t="shared" si="31"/>
        <v>2</v>
      </c>
      <c r="Y44" s="99">
        <v>81029</v>
      </c>
      <c r="Z44" s="103">
        <f t="shared" si="32"/>
        <v>1</v>
      </c>
      <c r="AA44" s="99">
        <v>27989</v>
      </c>
      <c r="AB44" s="105">
        <f t="shared" si="33"/>
        <v>1</v>
      </c>
      <c r="AC44" s="99">
        <v>99</v>
      </c>
      <c r="AD44" s="104">
        <f t="shared" si="34"/>
        <v>1</v>
      </c>
      <c r="AE44" s="106">
        <f t="shared" si="35"/>
        <v>7</v>
      </c>
      <c r="AF44" s="99">
        <v>18274</v>
      </c>
      <c r="AG44" s="107">
        <f t="shared" si="36"/>
        <v>5.2526588100028748</v>
      </c>
      <c r="AH44" s="108">
        <f t="shared" si="37"/>
        <v>0</v>
      </c>
      <c r="AI44" s="99">
        <v>22814</v>
      </c>
      <c r="AJ44" s="94">
        <f t="shared" si="38"/>
        <v>10.212175470008953</v>
      </c>
      <c r="AK44" s="109">
        <f t="shared" si="39"/>
        <v>1</v>
      </c>
      <c r="AL44" s="99">
        <v>3229</v>
      </c>
      <c r="AM44" s="94">
        <f t="shared" si="40"/>
        <v>30.462264150943398</v>
      </c>
      <c r="AN44" s="110">
        <f t="shared" si="41"/>
        <v>1</v>
      </c>
      <c r="AO44" s="111">
        <f t="shared" si="42"/>
        <v>2</v>
      </c>
      <c r="AP44" s="112">
        <f t="shared" si="43"/>
        <v>17</v>
      </c>
      <c r="AQ44" s="145">
        <f t="shared" si="44"/>
        <v>0.94444444444444442</v>
      </c>
      <c r="AR44" s="146" t="s">
        <v>102</v>
      </c>
      <c r="AS44" s="17"/>
      <c r="AT44" s="17"/>
      <c r="AU44" s="17"/>
      <c r="AV44" s="17"/>
      <c r="AW44" s="17"/>
    </row>
    <row r="45" spans="1:49" s="18" customFormat="1" x14ac:dyDescent="0.25">
      <c r="A45" s="36">
        <f t="shared" si="23"/>
        <v>29</v>
      </c>
      <c r="B45" s="84" t="s">
        <v>20</v>
      </c>
      <c r="C45" s="94">
        <v>60</v>
      </c>
      <c r="D45" s="99">
        <v>69</v>
      </c>
      <c r="E45" s="95">
        <f t="shared" si="24"/>
        <v>1</v>
      </c>
      <c r="F45" s="96">
        <v>1202</v>
      </c>
      <c r="G45" s="99">
        <v>1203</v>
      </c>
      <c r="H45" s="97">
        <f t="shared" si="25"/>
        <v>1</v>
      </c>
      <c r="I45" s="96">
        <v>42</v>
      </c>
      <c r="J45" s="99">
        <v>42</v>
      </c>
      <c r="K45" s="98">
        <f t="shared" si="26"/>
        <v>1</v>
      </c>
      <c r="L45" s="99">
        <v>1480</v>
      </c>
      <c r="M45" s="99">
        <v>100</v>
      </c>
      <c r="N45" s="100">
        <f t="shared" si="27"/>
        <v>2</v>
      </c>
      <c r="O45" s="99">
        <v>458</v>
      </c>
      <c r="P45" s="100">
        <f t="shared" si="5"/>
        <v>1</v>
      </c>
      <c r="Q45" s="101">
        <v>1451</v>
      </c>
      <c r="R45" s="99">
        <v>1709</v>
      </c>
      <c r="S45" s="100">
        <f t="shared" si="28"/>
        <v>2</v>
      </c>
      <c r="T45" s="102">
        <f t="shared" si="29"/>
        <v>8</v>
      </c>
      <c r="U45" s="99">
        <v>99</v>
      </c>
      <c r="V45" s="103">
        <f t="shared" si="30"/>
        <v>2</v>
      </c>
      <c r="W45" s="99">
        <v>98</v>
      </c>
      <c r="X45" s="104">
        <f t="shared" si="31"/>
        <v>2</v>
      </c>
      <c r="Y45" s="99">
        <v>58847</v>
      </c>
      <c r="Z45" s="103">
        <f t="shared" si="32"/>
        <v>1</v>
      </c>
      <c r="AA45" s="99">
        <v>15668</v>
      </c>
      <c r="AB45" s="105">
        <f t="shared" si="33"/>
        <v>1</v>
      </c>
      <c r="AC45" s="99">
        <v>99</v>
      </c>
      <c r="AD45" s="104">
        <f t="shared" si="34"/>
        <v>1</v>
      </c>
      <c r="AE45" s="106">
        <f t="shared" si="35"/>
        <v>7</v>
      </c>
      <c r="AF45" s="99">
        <v>17863</v>
      </c>
      <c r="AG45" s="107">
        <f t="shared" si="36"/>
        <v>12.069594594594594</v>
      </c>
      <c r="AH45" s="108">
        <f t="shared" si="37"/>
        <v>1</v>
      </c>
      <c r="AI45" s="99">
        <v>5302</v>
      </c>
      <c r="AJ45" s="94">
        <f t="shared" si="38"/>
        <v>4.4073150457190353</v>
      </c>
      <c r="AK45" s="109">
        <f t="shared" si="39"/>
        <v>0</v>
      </c>
      <c r="AL45" s="99">
        <v>1959</v>
      </c>
      <c r="AM45" s="94">
        <f t="shared" si="40"/>
        <v>28.391304347826086</v>
      </c>
      <c r="AN45" s="110">
        <f t="shared" si="41"/>
        <v>0</v>
      </c>
      <c r="AO45" s="111">
        <f t="shared" si="42"/>
        <v>1</v>
      </c>
      <c r="AP45" s="112">
        <f t="shared" si="43"/>
        <v>16</v>
      </c>
      <c r="AQ45" s="147">
        <f t="shared" si="44"/>
        <v>0.88888888888888884</v>
      </c>
      <c r="AR45" s="148" t="s">
        <v>20</v>
      </c>
      <c r="AS45" s="17"/>
      <c r="AT45" s="17"/>
      <c r="AU45" s="17"/>
      <c r="AV45" s="17"/>
      <c r="AW45" s="17"/>
    </row>
    <row r="46" spans="1:49" s="17" customFormat="1" x14ac:dyDescent="0.25">
      <c r="A46" s="36">
        <f t="shared" si="23"/>
        <v>30</v>
      </c>
      <c r="B46" s="84" t="s">
        <v>29</v>
      </c>
      <c r="C46" s="94">
        <f>48+7</f>
        <v>55</v>
      </c>
      <c r="D46" s="99">
        <v>55</v>
      </c>
      <c r="E46" s="95">
        <f t="shared" si="24"/>
        <v>1</v>
      </c>
      <c r="F46" s="96">
        <v>980</v>
      </c>
      <c r="G46" s="99">
        <v>970</v>
      </c>
      <c r="H46" s="97">
        <f t="shared" si="25"/>
        <v>1</v>
      </c>
      <c r="I46" s="96">
        <v>34</v>
      </c>
      <c r="J46" s="99">
        <v>34</v>
      </c>
      <c r="K46" s="98">
        <f t="shared" si="26"/>
        <v>1</v>
      </c>
      <c r="L46" s="99">
        <v>1084</v>
      </c>
      <c r="M46" s="99">
        <v>100</v>
      </c>
      <c r="N46" s="100">
        <f t="shared" si="27"/>
        <v>2</v>
      </c>
      <c r="O46" s="99">
        <v>609</v>
      </c>
      <c r="P46" s="100">
        <f t="shared" si="5"/>
        <v>1</v>
      </c>
      <c r="Q46" s="101">
        <v>1165</v>
      </c>
      <c r="R46" s="99">
        <v>1375</v>
      </c>
      <c r="S46" s="100">
        <f t="shared" si="28"/>
        <v>2</v>
      </c>
      <c r="T46" s="102">
        <f t="shared" si="29"/>
        <v>8</v>
      </c>
      <c r="U46" s="99">
        <v>100</v>
      </c>
      <c r="V46" s="103">
        <f t="shared" si="30"/>
        <v>2</v>
      </c>
      <c r="W46" s="99">
        <v>100</v>
      </c>
      <c r="X46" s="104">
        <f t="shared" si="31"/>
        <v>2</v>
      </c>
      <c r="Y46" s="99">
        <v>40583</v>
      </c>
      <c r="Z46" s="103">
        <f t="shared" si="32"/>
        <v>1</v>
      </c>
      <c r="AA46" s="99">
        <v>12172</v>
      </c>
      <c r="AB46" s="105">
        <f t="shared" si="33"/>
        <v>1</v>
      </c>
      <c r="AC46" s="99">
        <v>99</v>
      </c>
      <c r="AD46" s="104">
        <f t="shared" si="34"/>
        <v>1</v>
      </c>
      <c r="AE46" s="106">
        <f t="shared" si="35"/>
        <v>7</v>
      </c>
      <c r="AF46" s="99">
        <v>3866</v>
      </c>
      <c r="AG46" s="107">
        <f t="shared" si="36"/>
        <v>3.5664206642066421</v>
      </c>
      <c r="AH46" s="108">
        <f t="shared" si="37"/>
        <v>0</v>
      </c>
      <c r="AI46" s="99">
        <v>6580</v>
      </c>
      <c r="AJ46" s="94">
        <f t="shared" si="38"/>
        <v>6.7835051546391751</v>
      </c>
      <c r="AK46" s="109">
        <f t="shared" si="39"/>
        <v>0</v>
      </c>
      <c r="AL46" s="99">
        <v>1943</v>
      </c>
      <c r="AM46" s="94">
        <f t="shared" si="40"/>
        <v>35.327272727272728</v>
      </c>
      <c r="AN46" s="110">
        <f t="shared" si="41"/>
        <v>1</v>
      </c>
      <c r="AO46" s="111">
        <f t="shared" si="42"/>
        <v>1</v>
      </c>
      <c r="AP46" s="112">
        <f t="shared" si="43"/>
        <v>16</v>
      </c>
      <c r="AQ46" s="147">
        <f t="shared" si="44"/>
        <v>0.88888888888888884</v>
      </c>
      <c r="AR46" s="148" t="s">
        <v>29</v>
      </c>
    </row>
    <row r="47" spans="1:49" s="18" customFormat="1" x14ac:dyDescent="0.25">
      <c r="A47" s="36">
        <f t="shared" si="23"/>
        <v>31</v>
      </c>
      <c r="B47" s="84" t="s">
        <v>37</v>
      </c>
      <c r="C47" s="94">
        <v>27</v>
      </c>
      <c r="D47" s="99">
        <v>28</v>
      </c>
      <c r="E47" s="95">
        <f t="shared" si="24"/>
        <v>1</v>
      </c>
      <c r="F47" s="96">
        <v>589</v>
      </c>
      <c r="G47" s="99">
        <v>588</v>
      </c>
      <c r="H47" s="97">
        <f t="shared" si="25"/>
        <v>1</v>
      </c>
      <c r="I47" s="96">
        <v>21</v>
      </c>
      <c r="J47" s="99">
        <v>21</v>
      </c>
      <c r="K47" s="98">
        <f t="shared" si="26"/>
        <v>1</v>
      </c>
      <c r="L47" s="99">
        <v>831</v>
      </c>
      <c r="M47" s="99">
        <v>100</v>
      </c>
      <c r="N47" s="100">
        <f t="shared" si="27"/>
        <v>2</v>
      </c>
      <c r="O47" s="128">
        <v>163</v>
      </c>
      <c r="P47" s="139">
        <v>1</v>
      </c>
      <c r="Q47" s="101">
        <v>614</v>
      </c>
      <c r="R47" s="99">
        <v>725</v>
      </c>
      <c r="S47" s="100">
        <f t="shared" si="28"/>
        <v>2</v>
      </c>
      <c r="T47" s="102">
        <f t="shared" si="29"/>
        <v>8</v>
      </c>
      <c r="U47" s="99">
        <v>100</v>
      </c>
      <c r="V47" s="103">
        <f t="shared" si="30"/>
        <v>2</v>
      </c>
      <c r="W47" s="99">
        <v>94</v>
      </c>
      <c r="X47" s="104">
        <f t="shared" si="31"/>
        <v>2</v>
      </c>
      <c r="Y47" s="99">
        <v>22743</v>
      </c>
      <c r="Z47" s="103">
        <f t="shared" si="32"/>
        <v>1</v>
      </c>
      <c r="AA47" s="99">
        <v>5181</v>
      </c>
      <c r="AB47" s="105">
        <f t="shared" si="33"/>
        <v>1</v>
      </c>
      <c r="AC47" s="99">
        <v>96</v>
      </c>
      <c r="AD47" s="104">
        <f t="shared" si="34"/>
        <v>1</v>
      </c>
      <c r="AE47" s="106">
        <f t="shared" si="35"/>
        <v>7</v>
      </c>
      <c r="AF47" s="99">
        <v>3233</v>
      </c>
      <c r="AG47" s="107">
        <f t="shared" si="36"/>
        <v>3.8904933814681106</v>
      </c>
      <c r="AH47" s="108">
        <f t="shared" si="37"/>
        <v>0</v>
      </c>
      <c r="AI47" s="99">
        <v>2510</v>
      </c>
      <c r="AJ47" s="94">
        <f t="shared" si="38"/>
        <v>4.2687074829931975</v>
      </c>
      <c r="AK47" s="109">
        <f t="shared" si="39"/>
        <v>0</v>
      </c>
      <c r="AL47" s="99">
        <v>1132</v>
      </c>
      <c r="AM47" s="94">
        <f t="shared" si="40"/>
        <v>40.428571428571431</v>
      </c>
      <c r="AN47" s="110">
        <f t="shared" si="41"/>
        <v>1</v>
      </c>
      <c r="AO47" s="111">
        <f t="shared" si="42"/>
        <v>1</v>
      </c>
      <c r="AP47" s="112">
        <f t="shared" si="43"/>
        <v>16</v>
      </c>
      <c r="AQ47" s="147">
        <f t="shared" si="44"/>
        <v>0.88888888888888884</v>
      </c>
      <c r="AR47" s="148" t="s">
        <v>37</v>
      </c>
    </row>
    <row r="48" spans="1:49" s="18" customFormat="1" x14ac:dyDescent="0.25">
      <c r="A48" s="36">
        <f t="shared" si="23"/>
        <v>32</v>
      </c>
      <c r="B48" s="84" t="s">
        <v>40</v>
      </c>
      <c r="C48" s="94">
        <v>64</v>
      </c>
      <c r="D48" s="99">
        <v>70</v>
      </c>
      <c r="E48" s="95">
        <f t="shared" si="24"/>
        <v>1</v>
      </c>
      <c r="F48" s="96">
        <v>1718</v>
      </c>
      <c r="G48" s="99">
        <v>1733</v>
      </c>
      <c r="H48" s="97">
        <f t="shared" si="25"/>
        <v>1</v>
      </c>
      <c r="I48" s="96">
        <v>48</v>
      </c>
      <c r="J48" s="99">
        <v>48</v>
      </c>
      <c r="K48" s="98">
        <f t="shared" si="26"/>
        <v>1</v>
      </c>
      <c r="L48" s="99">
        <v>1876</v>
      </c>
      <c r="M48" s="99">
        <v>97</v>
      </c>
      <c r="N48" s="100">
        <f t="shared" si="27"/>
        <v>2</v>
      </c>
      <c r="O48" s="99">
        <v>356</v>
      </c>
      <c r="P48" s="100">
        <f t="shared" ref="P48:P85" si="45">IF(O48&gt;=200,1,0)</f>
        <v>1</v>
      </c>
      <c r="Q48" s="113">
        <v>1616</v>
      </c>
      <c r="R48" s="99">
        <v>1943</v>
      </c>
      <c r="S48" s="100">
        <f t="shared" si="28"/>
        <v>2</v>
      </c>
      <c r="T48" s="102">
        <f t="shared" si="29"/>
        <v>8</v>
      </c>
      <c r="U48" s="99">
        <v>95</v>
      </c>
      <c r="V48" s="103">
        <f t="shared" si="30"/>
        <v>2</v>
      </c>
      <c r="W48" s="99">
        <v>88</v>
      </c>
      <c r="X48" s="104">
        <f t="shared" si="31"/>
        <v>1</v>
      </c>
      <c r="Y48" s="99">
        <v>66385</v>
      </c>
      <c r="Z48" s="103">
        <f t="shared" si="32"/>
        <v>1</v>
      </c>
      <c r="AA48" s="99">
        <v>26842</v>
      </c>
      <c r="AB48" s="105">
        <f t="shared" si="33"/>
        <v>1</v>
      </c>
      <c r="AC48" s="99">
        <v>95</v>
      </c>
      <c r="AD48" s="104">
        <f t="shared" si="34"/>
        <v>1</v>
      </c>
      <c r="AE48" s="106">
        <f t="shared" si="35"/>
        <v>6</v>
      </c>
      <c r="AF48" s="99">
        <v>17742</v>
      </c>
      <c r="AG48" s="107">
        <f t="shared" si="36"/>
        <v>9.4573560767590621</v>
      </c>
      <c r="AH48" s="108">
        <f t="shared" si="37"/>
        <v>1</v>
      </c>
      <c r="AI48" s="99">
        <v>11044</v>
      </c>
      <c r="AJ48" s="94">
        <f t="shared" si="38"/>
        <v>6.3727639930755915</v>
      </c>
      <c r="AK48" s="109">
        <f t="shared" si="39"/>
        <v>0</v>
      </c>
      <c r="AL48" s="99">
        <v>3248</v>
      </c>
      <c r="AM48" s="94">
        <f t="shared" si="40"/>
        <v>46.4</v>
      </c>
      <c r="AN48" s="110">
        <f t="shared" si="41"/>
        <v>1</v>
      </c>
      <c r="AO48" s="111">
        <f t="shared" si="42"/>
        <v>2</v>
      </c>
      <c r="AP48" s="112">
        <f t="shared" si="43"/>
        <v>16</v>
      </c>
      <c r="AQ48" s="147">
        <f t="shared" si="44"/>
        <v>0.88888888888888884</v>
      </c>
      <c r="AR48" s="148" t="s">
        <v>40</v>
      </c>
      <c r="AS48" s="17"/>
      <c r="AT48" s="17"/>
      <c r="AU48" s="17"/>
      <c r="AV48" s="17"/>
      <c r="AW48" s="17"/>
    </row>
    <row r="49" spans="1:49" s="18" customFormat="1" x14ac:dyDescent="0.25">
      <c r="A49" s="36">
        <f t="shared" si="23"/>
        <v>33</v>
      </c>
      <c r="B49" s="84" t="s">
        <v>47</v>
      </c>
      <c r="C49" s="94">
        <f>44+2</f>
        <v>46</v>
      </c>
      <c r="D49" s="99">
        <v>52</v>
      </c>
      <c r="E49" s="95">
        <f t="shared" si="24"/>
        <v>1</v>
      </c>
      <c r="F49" s="96">
        <v>956</v>
      </c>
      <c r="G49" s="99">
        <v>958</v>
      </c>
      <c r="H49" s="97">
        <f t="shared" si="25"/>
        <v>1</v>
      </c>
      <c r="I49" s="96">
        <v>33</v>
      </c>
      <c r="J49" s="99">
        <v>33</v>
      </c>
      <c r="K49" s="98">
        <f t="shared" si="26"/>
        <v>1</v>
      </c>
      <c r="L49" s="99">
        <v>1269</v>
      </c>
      <c r="M49" s="99">
        <v>96</v>
      </c>
      <c r="N49" s="100">
        <f t="shared" si="27"/>
        <v>2</v>
      </c>
      <c r="O49" s="99">
        <v>507</v>
      </c>
      <c r="P49" s="100">
        <f t="shared" si="45"/>
        <v>1</v>
      </c>
      <c r="Q49" s="101">
        <v>1095</v>
      </c>
      <c r="R49" s="99">
        <v>1357</v>
      </c>
      <c r="S49" s="100">
        <f t="shared" si="28"/>
        <v>2</v>
      </c>
      <c r="T49" s="102">
        <f t="shared" si="29"/>
        <v>8</v>
      </c>
      <c r="U49" s="99">
        <v>98</v>
      </c>
      <c r="V49" s="103">
        <f t="shared" si="30"/>
        <v>2</v>
      </c>
      <c r="W49" s="99">
        <v>95</v>
      </c>
      <c r="X49" s="104">
        <f t="shared" si="31"/>
        <v>2</v>
      </c>
      <c r="Y49" s="99">
        <v>47946</v>
      </c>
      <c r="Z49" s="103">
        <f t="shared" si="32"/>
        <v>1</v>
      </c>
      <c r="AA49" s="99">
        <v>10571</v>
      </c>
      <c r="AB49" s="105">
        <f t="shared" si="33"/>
        <v>1</v>
      </c>
      <c r="AC49" s="99">
        <v>97</v>
      </c>
      <c r="AD49" s="104">
        <f t="shared" si="34"/>
        <v>1</v>
      </c>
      <c r="AE49" s="106">
        <f t="shared" si="35"/>
        <v>7</v>
      </c>
      <c r="AF49" s="99">
        <v>4930</v>
      </c>
      <c r="AG49" s="107">
        <f t="shared" si="36"/>
        <v>3.8849487785657999</v>
      </c>
      <c r="AH49" s="108">
        <f t="shared" si="37"/>
        <v>0</v>
      </c>
      <c r="AI49" s="99">
        <v>4074</v>
      </c>
      <c r="AJ49" s="94">
        <f t="shared" si="38"/>
        <v>4.252609603340292</v>
      </c>
      <c r="AK49" s="109">
        <f t="shared" si="39"/>
        <v>0</v>
      </c>
      <c r="AL49" s="99">
        <v>1651</v>
      </c>
      <c r="AM49" s="94">
        <f t="shared" si="40"/>
        <v>31.75</v>
      </c>
      <c r="AN49" s="110">
        <f t="shared" si="41"/>
        <v>1</v>
      </c>
      <c r="AO49" s="111">
        <f t="shared" si="42"/>
        <v>1</v>
      </c>
      <c r="AP49" s="112">
        <f t="shared" si="43"/>
        <v>16</v>
      </c>
      <c r="AQ49" s="147">
        <f t="shared" si="44"/>
        <v>0.88888888888888884</v>
      </c>
      <c r="AR49" s="148" t="s">
        <v>47</v>
      </c>
    </row>
    <row r="50" spans="1:49" s="18" customFormat="1" x14ac:dyDescent="0.25">
      <c r="A50" s="36">
        <f t="shared" ref="A50:A81" si="46">A49+1</f>
        <v>34</v>
      </c>
      <c r="B50" s="84" t="s">
        <v>48</v>
      </c>
      <c r="C50" s="94">
        <v>28</v>
      </c>
      <c r="D50" s="99">
        <v>34</v>
      </c>
      <c r="E50" s="95">
        <f t="shared" si="24"/>
        <v>1</v>
      </c>
      <c r="F50" s="96">
        <v>562</v>
      </c>
      <c r="G50" s="99">
        <v>570</v>
      </c>
      <c r="H50" s="97">
        <f t="shared" si="25"/>
        <v>1</v>
      </c>
      <c r="I50" s="96">
        <v>22</v>
      </c>
      <c r="J50" s="99">
        <v>22</v>
      </c>
      <c r="K50" s="98">
        <f t="shared" si="26"/>
        <v>1</v>
      </c>
      <c r="L50" s="99">
        <v>559</v>
      </c>
      <c r="M50" s="99">
        <v>100</v>
      </c>
      <c r="N50" s="100">
        <f t="shared" si="27"/>
        <v>2</v>
      </c>
      <c r="O50" s="99">
        <v>274</v>
      </c>
      <c r="P50" s="100">
        <f t="shared" si="45"/>
        <v>1</v>
      </c>
      <c r="Q50" s="117">
        <v>677</v>
      </c>
      <c r="R50" s="99">
        <v>804</v>
      </c>
      <c r="S50" s="100">
        <f t="shared" si="28"/>
        <v>2</v>
      </c>
      <c r="T50" s="102">
        <f t="shared" si="29"/>
        <v>8</v>
      </c>
      <c r="U50" s="99">
        <v>99</v>
      </c>
      <c r="V50" s="103">
        <f t="shared" si="30"/>
        <v>2</v>
      </c>
      <c r="W50" s="99">
        <v>98</v>
      </c>
      <c r="X50" s="104">
        <f t="shared" si="31"/>
        <v>2</v>
      </c>
      <c r="Y50" s="99">
        <v>24201</v>
      </c>
      <c r="Z50" s="103">
        <f t="shared" si="32"/>
        <v>1</v>
      </c>
      <c r="AA50" s="99">
        <v>8471</v>
      </c>
      <c r="AB50" s="105">
        <f t="shared" si="33"/>
        <v>1</v>
      </c>
      <c r="AC50" s="99">
        <v>97</v>
      </c>
      <c r="AD50" s="104">
        <f t="shared" si="34"/>
        <v>1</v>
      </c>
      <c r="AE50" s="106">
        <f t="shared" si="35"/>
        <v>7</v>
      </c>
      <c r="AF50" s="99">
        <v>1166</v>
      </c>
      <c r="AG50" s="107">
        <f t="shared" si="36"/>
        <v>2.0858676207513418</v>
      </c>
      <c r="AH50" s="108">
        <f t="shared" si="37"/>
        <v>0</v>
      </c>
      <c r="AI50" s="99">
        <v>3007</v>
      </c>
      <c r="AJ50" s="94">
        <f t="shared" si="38"/>
        <v>5.2754385964912283</v>
      </c>
      <c r="AK50" s="109">
        <f t="shared" si="39"/>
        <v>0</v>
      </c>
      <c r="AL50" s="99">
        <v>1587</v>
      </c>
      <c r="AM50" s="94">
        <f t="shared" si="40"/>
        <v>46.676470588235297</v>
      </c>
      <c r="AN50" s="110">
        <f t="shared" si="41"/>
        <v>1</v>
      </c>
      <c r="AO50" s="111">
        <f t="shared" si="42"/>
        <v>1</v>
      </c>
      <c r="AP50" s="112">
        <f t="shared" si="43"/>
        <v>16</v>
      </c>
      <c r="AQ50" s="147">
        <f t="shared" si="44"/>
        <v>0.88888888888888884</v>
      </c>
      <c r="AR50" s="148" t="s">
        <v>48</v>
      </c>
      <c r="AS50" s="17"/>
      <c r="AT50" s="17"/>
      <c r="AU50" s="17"/>
      <c r="AV50" s="17"/>
      <c r="AW50" s="17"/>
    </row>
    <row r="51" spans="1:49" s="18" customFormat="1" x14ac:dyDescent="0.25">
      <c r="A51" s="36">
        <f t="shared" si="46"/>
        <v>35</v>
      </c>
      <c r="B51" s="84" t="s">
        <v>51</v>
      </c>
      <c r="C51" s="94">
        <v>64</v>
      </c>
      <c r="D51" s="99">
        <v>72</v>
      </c>
      <c r="E51" s="95">
        <f t="shared" si="24"/>
        <v>1</v>
      </c>
      <c r="F51" s="96">
        <v>1289</v>
      </c>
      <c r="G51" s="99">
        <v>1314</v>
      </c>
      <c r="H51" s="97">
        <f t="shared" si="25"/>
        <v>1</v>
      </c>
      <c r="I51" s="96">
        <v>48</v>
      </c>
      <c r="J51" s="99">
        <v>48</v>
      </c>
      <c r="K51" s="98">
        <f t="shared" si="26"/>
        <v>1</v>
      </c>
      <c r="L51" s="99">
        <v>1728</v>
      </c>
      <c r="M51" s="99">
        <v>96</v>
      </c>
      <c r="N51" s="100">
        <f t="shared" si="27"/>
        <v>2</v>
      </c>
      <c r="O51" s="99">
        <v>577</v>
      </c>
      <c r="P51" s="100">
        <f t="shared" si="45"/>
        <v>1</v>
      </c>
      <c r="Q51" s="113">
        <v>1512</v>
      </c>
      <c r="R51" s="99">
        <v>1779</v>
      </c>
      <c r="S51" s="100">
        <f t="shared" si="28"/>
        <v>2</v>
      </c>
      <c r="T51" s="102">
        <f t="shared" si="29"/>
        <v>8</v>
      </c>
      <c r="U51" s="99">
        <v>98</v>
      </c>
      <c r="V51" s="103">
        <f t="shared" si="30"/>
        <v>2</v>
      </c>
      <c r="W51" s="99">
        <v>96</v>
      </c>
      <c r="X51" s="104">
        <f t="shared" si="31"/>
        <v>2</v>
      </c>
      <c r="Y51" s="99">
        <v>59969</v>
      </c>
      <c r="Z51" s="103">
        <f t="shared" si="32"/>
        <v>1</v>
      </c>
      <c r="AA51" s="99">
        <v>14480</v>
      </c>
      <c r="AB51" s="105">
        <f t="shared" si="33"/>
        <v>1</v>
      </c>
      <c r="AC51" s="99">
        <v>96</v>
      </c>
      <c r="AD51" s="104">
        <f t="shared" si="34"/>
        <v>1</v>
      </c>
      <c r="AE51" s="106">
        <f t="shared" si="35"/>
        <v>7</v>
      </c>
      <c r="AF51" s="99">
        <v>6815</v>
      </c>
      <c r="AG51" s="107">
        <f t="shared" si="36"/>
        <v>3.9438657407407409</v>
      </c>
      <c r="AH51" s="108">
        <f t="shared" si="37"/>
        <v>0</v>
      </c>
      <c r="AI51" s="99">
        <v>853</v>
      </c>
      <c r="AJ51" s="94">
        <f t="shared" si="38"/>
        <v>0.64916286149162861</v>
      </c>
      <c r="AK51" s="109">
        <f t="shared" si="39"/>
        <v>0</v>
      </c>
      <c r="AL51" s="99">
        <v>2515</v>
      </c>
      <c r="AM51" s="94">
        <f t="shared" si="40"/>
        <v>34.930555555555557</v>
      </c>
      <c r="AN51" s="110">
        <f t="shared" si="41"/>
        <v>1</v>
      </c>
      <c r="AO51" s="111">
        <f t="shared" si="42"/>
        <v>1</v>
      </c>
      <c r="AP51" s="112">
        <f t="shared" si="43"/>
        <v>16</v>
      </c>
      <c r="AQ51" s="147">
        <f t="shared" si="44"/>
        <v>0.88888888888888884</v>
      </c>
      <c r="AR51" s="148" t="s">
        <v>51</v>
      </c>
      <c r="AS51" s="17"/>
      <c r="AT51" s="17"/>
      <c r="AU51" s="17"/>
      <c r="AV51" s="17"/>
      <c r="AW51" s="17"/>
    </row>
    <row r="52" spans="1:49" s="18" customFormat="1" x14ac:dyDescent="0.25">
      <c r="A52" s="36">
        <f t="shared" si="46"/>
        <v>36</v>
      </c>
      <c r="B52" s="84" t="s">
        <v>52</v>
      </c>
      <c r="C52" s="94">
        <v>45</v>
      </c>
      <c r="D52" s="99">
        <v>51</v>
      </c>
      <c r="E52" s="95">
        <f t="shared" si="24"/>
        <v>1</v>
      </c>
      <c r="F52" s="96">
        <v>838</v>
      </c>
      <c r="G52" s="99">
        <v>822</v>
      </c>
      <c r="H52" s="97">
        <f t="shared" si="25"/>
        <v>1</v>
      </c>
      <c r="I52" s="96">
        <v>29</v>
      </c>
      <c r="J52" s="99">
        <v>29</v>
      </c>
      <c r="K52" s="98">
        <f t="shared" si="26"/>
        <v>1</v>
      </c>
      <c r="L52" s="99">
        <v>1213</v>
      </c>
      <c r="M52" s="99">
        <v>100</v>
      </c>
      <c r="N52" s="100">
        <f t="shared" si="27"/>
        <v>2</v>
      </c>
      <c r="O52" s="99">
        <v>304</v>
      </c>
      <c r="P52" s="100">
        <f t="shared" si="45"/>
        <v>1</v>
      </c>
      <c r="Q52" s="101">
        <v>950</v>
      </c>
      <c r="R52" s="99">
        <v>1148</v>
      </c>
      <c r="S52" s="100">
        <f t="shared" si="28"/>
        <v>2</v>
      </c>
      <c r="T52" s="102">
        <f t="shared" si="29"/>
        <v>8</v>
      </c>
      <c r="U52" s="99">
        <v>99</v>
      </c>
      <c r="V52" s="103">
        <f t="shared" si="30"/>
        <v>2</v>
      </c>
      <c r="W52" s="99">
        <v>98</v>
      </c>
      <c r="X52" s="104">
        <f t="shared" si="31"/>
        <v>2</v>
      </c>
      <c r="Y52" s="99">
        <v>34776</v>
      </c>
      <c r="Z52" s="103">
        <f t="shared" si="32"/>
        <v>1</v>
      </c>
      <c r="AA52" s="99">
        <v>11560</v>
      </c>
      <c r="AB52" s="105">
        <f t="shared" si="33"/>
        <v>1</v>
      </c>
      <c r="AC52" s="99">
        <v>95</v>
      </c>
      <c r="AD52" s="104">
        <f t="shared" si="34"/>
        <v>1</v>
      </c>
      <c r="AE52" s="106">
        <f t="shared" si="35"/>
        <v>7</v>
      </c>
      <c r="AF52" s="99">
        <v>5995</v>
      </c>
      <c r="AG52" s="107">
        <f t="shared" si="36"/>
        <v>4.9422918384171473</v>
      </c>
      <c r="AH52" s="108">
        <f t="shared" si="37"/>
        <v>0</v>
      </c>
      <c r="AI52" s="99">
        <v>5221</v>
      </c>
      <c r="AJ52" s="94">
        <f t="shared" si="38"/>
        <v>6.3515815085158147</v>
      </c>
      <c r="AK52" s="109">
        <f t="shared" si="39"/>
        <v>0</v>
      </c>
      <c r="AL52" s="99">
        <v>2481</v>
      </c>
      <c r="AM52" s="94">
        <f t="shared" si="40"/>
        <v>48.647058823529413</v>
      </c>
      <c r="AN52" s="110">
        <f t="shared" si="41"/>
        <v>1</v>
      </c>
      <c r="AO52" s="111">
        <f t="shared" si="42"/>
        <v>1</v>
      </c>
      <c r="AP52" s="112">
        <f t="shared" si="43"/>
        <v>16</v>
      </c>
      <c r="AQ52" s="147">
        <f t="shared" si="44"/>
        <v>0.88888888888888884</v>
      </c>
      <c r="AR52" s="148" t="s">
        <v>52</v>
      </c>
      <c r="AS52" s="17"/>
      <c r="AT52" s="17"/>
      <c r="AU52" s="17"/>
      <c r="AV52" s="17"/>
      <c r="AW52" s="17"/>
    </row>
    <row r="53" spans="1:49" s="18" customFormat="1" x14ac:dyDescent="0.25">
      <c r="A53" s="36">
        <f t="shared" si="46"/>
        <v>37</v>
      </c>
      <c r="B53" s="84" t="s">
        <v>53</v>
      </c>
      <c r="C53" s="94">
        <f>58+1</f>
        <v>59</v>
      </c>
      <c r="D53" s="99">
        <v>62</v>
      </c>
      <c r="E53" s="95">
        <f t="shared" si="24"/>
        <v>1</v>
      </c>
      <c r="F53" s="96">
        <v>1130</v>
      </c>
      <c r="G53" s="99">
        <v>1138</v>
      </c>
      <c r="H53" s="97">
        <f t="shared" si="25"/>
        <v>1</v>
      </c>
      <c r="I53" s="96">
        <v>38</v>
      </c>
      <c r="J53" s="99">
        <v>38</v>
      </c>
      <c r="K53" s="98">
        <f t="shared" si="26"/>
        <v>1</v>
      </c>
      <c r="L53" s="99">
        <v>1401</v>
      </c>
      <c r="M53" s="99">
        <v>100</v>
      </c>
      <c r="N53" s="100">
        <f t="shared" si="27"/>
        <v>2</v>
      </c>
      <c r="O53" s="99">
        <v>340</v>
      </c>
      <c r="P53" s="100">
        <f t="shared" si="45"/>
        <v>1</v>
      </c>
      <c r="Q53" s="101">
        <v>1223</v>
      </c>
      <c r="R53" s="99">
        <v>1444</v>
      </c>
      <c r="S53" s="100">
        <f t="shared" si="28"/>
        <v>2</v>
      </c>
      <c r="T53" s="102">
        <f t="shared" si="29"/>
        <v>8</v>
      </c>
      <c r="U53" s="99">
        <v>99</v>
      </c>
      <c r="V53" s="103">
        <f t="shared" si="30"/>
        <v>2</v>
      </c>
      <c r="W53" s="99">
        <v>100</v>
      </c>
      <c r="X53" s="104">
        <f t="shared" si="31"/>
        <v>2</v>
      </c>
      <c r="Y53" s="99">
        <v>49311</v>
      </c>
      <c r="Z53" s="103">
        <f t="shared" si="32"/>
        <v>1</v>
      </c>
      <c r="AA53" s="99">
        <v>15763</v>
      </c>
      <c r="AB53" s="105">
        <f t="shared" si="33"/>
        <v>1</v>
      </c>
      <c r="AC53" s="99">
        <v>100</v>
      </c>
      <c r="AD53" s="104">
        <f t="shared" si="34"/>
        <v>1</v>
      </c>
      <c r="AE53" s="106">
        <f t="shared" si="35"/>
        <v>7</v>
      </c>
      <c r="AF53" s="99">
        <v>5655</v>
      </c>
      <c r="AG53" s="107">
        <f t="shared" si="36"/>
        <v>4.0364025695931476</v>
      </c>
      <c r="AH53" s="108">
        <f t="shared" si="37"/>
        <v>0</v>
      </c>
      <c r="AI53" s="99">
        <v>6307</v>
      </c>
      <c r="AJ53" s="94">
        <f t="shared" si="38"/>
        <v>5.5421792618629171</v>
      </c>
      <c r="AK53" s="109">
        <f t="shared" si="39"/>
        <v>0</v>
      </c>
      <c r="AL53" s="99">
        <v>2354</v>
      </c>
      <c r="AM53" s="94">
        <f t="shared" si="40"/>
        <v>37.967741935483872</v>
      </c>
      <c r="AN53" s="110">
        <f t="shared" si="41"/>
        <v>1</v>
      </c>
      <c r="AO53" s="111">
        <f t="shared" si="42"/>
        <v>1</v>
      </c>
      <c r="AP53" s="112">
        <f t="shared" si="43"/>
        <v>16</v>
      </c>
      <c r="AQ53" s="147">
        <f t="shared" si="44"/>
        <v>0.88888888888888884</v>
      </c>
      <c r="AR53" s="148" t="s">
        <v>53</v>
      </c>
      <c r="AS53" s="17"/>
      <c r="AT53" s="17"/>
      <c r="AU53" s="17"/>
      <c r="AV53" s="17"/>
      <c r="AW53" s="17"/>
    </row>
    <row r="54" spans="1:49" s="17" customFormat="1" x14ac:dyDescent="0.25">
      <c r="A54" s="36">
        <f t="shared" si="46"/>
        <v>38</v>
      </c>
      <c r="B54" s="84" t="s">
        <v>54</v>
      </c>
      <c r="C54" s="94">
        <v>62</v>
      </c>
      <c r="D54" s="99">
        <v>68</v>
      </c>
      <c r="E54" s="95">
        <f t="shared" si="24"/>
        <v>1</v>
      </c>
      <c r="F54" s="96">
        <v>1267</v>
      </c>
      <c r="G54" s="99">
        <v>1265</v>
      </c>
      <c r="H54" s="97">
        <f t="shared" si="25"/>
        <v>1</v>
      </c>
      <c r="I54" s="96">
        <v>45</v>
      </c>
      <c r="J54" s="99">
        <v>45</v>
      </c>
      <c r="K54" s="98">
        <f t="shared" si="26"/>
        <v>1</v>
      </c>
      <c r="L54" s="99">
        <v>2161</v>
      </c>
      <c r="M54" s="99">
        <v>100</v>
      </c>
      <c r="N54" s="100">
        <f t="shared" si="27"/>
        <v>2</v>
      </c>
      <c r="O54" s="99">
        <v>225</v>
      </c>
      <c r="P54" s="100">
        <f t="shared" si="45"/>
        <v>1</v>
      </c>
      <c r="Q54" s="101">
        <v>1422</v>
      </c>
      <c r="R54" s="99">
        <v>1708</v>
      </c>
      <c r="S54" s="100">
        <f t="shared" si="28"/>
        <v>2</v>
      </c>
      <c r="T54" s="102">
        <f t="shared" si="29"/>
        <v>8</v>
      </c>
      <c r="U54" s="99">
        <v>100</v>
      </c>
      <c r="V54" s="103">
        <f t="shared" si="30"/>
        <v>2</v>
      </c>
      <c r="W54" s="99">
        <v>100</v>
      </c>
      <c r="X54" s="104">
        <f t="shared" si="31"/>
        <v>2</v>
      </c>
      <c r="Y54" s="99">
        <v>59266</v>
      </c>
      <c r="Z54" s="103">
        <f t="shared" si="32"/>
        <v>1</v>
      </c>
      <c r="AA54" s="99">
        <v>14898</v>
      </c>
      <c r="AB54" s="105">
        <f t="shared" si="33"/>
        <v>1</v>
      </c>
      <c r="AC54" s="99">
        <v>100</v>
      </c>
      <c r="AD54" s="104">
        <f t="shared" si="34"/>
        <v>1</v>
      </c>
      <c r="AE54" s="106">
        <f t="shared" si="35"/>
        <v>7</v>
      </c>
      <c r="AF54" s="99">
        <v>10085</v>
      </c>
      <c r="AG54" s="107">
        <f t="shared" si="36"/>
        <v>4.6668209162424805</v>
      </c>
      <c r="AH54" s="108">
        <f t="shared" si="37"/>
        <v>0</v>
      </c>
      <c r="AI54" s="99">
        <v>1673</v>
      </c>
      <c r="AJ54" s="94">
        <f t="shared" si="38"/>
        <v>1.3225296442687746</v>
      </c>
      <c r="AK54" s="109">
        <f t="shared" si="39"/>
        <v>0</v>
      </c>
      <c r="AL54" s="99">
        <v>2799</v>
      </c>
      <c r="AM54" s="94">
        <f t="shared" si="40"/>
        <v>41.161764705882355</v>
      </c>
      <c r="AN54" s="110">
        <f t="shared" si="41"/>
        <v>1</v>
      </c>
      <c r="AO54" s="111">
        <f t="shared" si="42"/>
        <v>1</v>
      </c>
      <c r="AP54" s="112">
        <f t="shared" si="43"/>
        <v>16</v>
      </c>
      <c r="AQ54" s="147">
        <f t="shared" si="44"/>
        <v>0.88888888888888884</v>
      </c>
      <c r="AR54" s="148" t="s">
        <v>54</v>
      </c>
    </row>
    <row r="55" spans="1:49" s="17" customFormat="1" x14ac:dyDescent="0.25">
      <c r="A55" s="36">
        <f t="shared" si="46"/>
        <v>39</v>
      </c>
      <c r="B55" s="84" t="s">
        <v>56</v>
      </c>
      <c r="C55" s="94">
        <f>28+1</f>
        <v>29</v>
      </c>
      <c r="D55" s="99">
        <v>32</v>
      </c>
      <c r="E55" s="95">
        <f t="shared" si="24"/>
        <v>1</v>
      </c>
      <c r="F55" s="96">
        <v>711</v>
      </c>
      <c r="G55" s="99">
        <v>723</v>
      </c>
      <c r="H55" s="97">
        <f t="shared" si="25"/>
        <v>1</v>
      </c>
      <c r="I55" s="96">
        <v>25</v>
      </c>
      <c r="J55" s="99">
        <v>25</v>
      </c>
      <c r="K55" s="98">
        <f t="shared" si="26"/>
        <v>1</v>
      </c>
      <c r="L55" s="99">
        <v>877</v>
      </c>
      <c r="M55" s="99">
        <v>100</v>
      </c>
      <c r="N55" s="100">
        <f t="shared" si="27"/>
        <v>2</v>
      </c>
      <c r="O55" s="99">
        <v>258</v>
      </c>
      <c r="P55" s="100">
        <f t="shared" si="45"/>
        <v>1</v>
      </c>
      <c r="Q55" s="101">
        <v>805</v>
      </c>
      <c r="R55" s="99">
        <v>1065</v>
      </c>
      <c r="S55" s="100">
        <f t="shared" si="28"/>
        <v>2</v>
      </c>
      <c r="T55" s="102">
        <f t="shared" si="29"/>
        <v>8</v>
      </c>
      <c r="U55" s="99">
        <v>99</v>
      </c>
      <c r="V55" s="103">
        <f t="shared" si="30"/>
        <v>2</v>
      </c>
      <c r="W55" s="99">
        <v>99</v>
      </c>
      <c r="X55" s="104">
        <f t="shared" si="31"/>
        <v>2</v>
      </c>
      <c r="Y55" s="99">
        <v>27715</v>
      </c>
      <c r="Z55" s="103">
        <f t="shared" si="32"/>
        <v>1</v>
      </c>
      <c r="AA55" s="99">
        <v>7226</v>
      </c>
      <c r="AB55" s="105">
        <f t="shared" si="33"/>
        <v>1</v>
      </c>
      <c r="AC55" s="129">
        <v>95</v>
      </c>
      <c r="AD55" s="104">
        <f t="shared" si="34"/>
        <v>1</v>
      </c>
      <c r="AE55" s="106">
        <f t="shared" si="35"/>
        <v>7</v>
      </c>
      <c r="AF55" s="99">
        <v>2985</v>
      </c>
      <c r="AG55" s="107">
        <f t="shared" si="36"/>
        <v>3.4036488027366021</v>
      </c>
      <c r="AH55" s="108">
        <f t="shared" si="37"/>
        <v>0</v>
      </c>
      <c r="AI55" s="99">
        <v>1273</v>
      </c>
      <c r="AJ55" s="94">
        <f t="shared" si="38"/>
        <v>1.7607192254495159</v>
      </c>
      <c r="AK55" s="109">
        <f t="shared" si="39"/>
        <v>0</v>
      </c>
      <c r="AL55" s="99">
        <v>1060</v>
      </c>
      <c r="AM55" s="94">
        <f t="shared" si="40"/>
        <v>33.125</v>
      </c>
      <c r="AN55" s="110">
        <f t="shared" si="41"/>
        <v>1</v>
      </c>
      <c r="AO55" s="111">
        <f t="shared" si="42"/>
        <v>1</v>
      </c>
      <c r="AP55" s="112">
        <f t="shared" si="43"/>
        <v>16</v>
      </c>
      <c r="AQ55" s="147">
        <f t="shared" si="44"/>
        <v>0.88888888888888884</v>
      </c>
      <c r="AR55" s="148" t="s">
        <v>56</v>
      </c>
      <c r="AS55" s="18"/>
      <c r="AT55" s="18"/>
      <c r="AU55" s="18"/>
      <c r="AV55" s="18"/>
      <c r="AW55" s="18"/>
    </row>
    <row r="56" spans="1:49" s="20" customFormat="1" x14ac:dyDescent="0.25">
      <c r="A56" s="36">
        <f t="shared" si="46"/>
        <v>40</v>
      </c>
      <c r="B56" s="84" t="s">
        <v>60</v>
      </c>
      <c r="C56" s="94">
        <v>31</v>
      </c>
      <c r="D56" s="99">
        <v>38</v>
      </c>
      <c r="E56" s="95">
        <f t="shared" si="24"/>
        <v>1</v>
      </c>
      <c r="F56" s="96">
        <v>793</v>
      </c>
      <c r="G56" s="99">
        <v>779</v>
      </c>
      <c r="H56" s="97">
        <f t="shared" si="25"/>
        <v>1</v>
      </c>
      <c r="I56" s="96">
        <v>29</v>
      </c>
      <c r="J56" s="99">
        <v>29</v>
      </c>
      <c r="K56" s="98">
        <f t="shared" si="26"/>
        <v>1</v>
      </c>
      <c r="L56" s="99">
        <v>965</v>
      </c>
      <c r="M56" s="99">
        <v>99</v>
      </c>
      <c r="N56" s="100">
        <f t="shared" si="27"/>
        <v>2</v>
      </c>
      <c r="O56" s="99">
        <v>301</v>
      </c>
      <c r="P56" s="100">
        <f t="shared" si="45"/>
        <v>1</v>
      </c>
      <c r="Q56" s="101">
        <v>901</v>
      </c>
      <c r="R56" s="99">
        <v>1064</v>
      </c>
      <c r="S56" s="100">
        <f t="shared" si="28"/>
        <v>2</v>
      </c>
      <c r="T56" s="102">
        <f t="shared" si="29"/>
        <v>8</v>
      </c>
      <c r="U56" s="99">
        <v>98</v>
      </c>
      <c r="V56" s="103">
        <f t="shared" si="30"/>
        <v>2</v>
      </c>
      <c r="W56" s="99">
        <v>98</v>
      </c>
      <c r="X56" s="104">
        <f t="shared" si="31"/>
        <v>2</v>
      </c>
      <c r="Y56" s="99">
        <v>34365</v>
      </c>
      <c r="Z56" s="103">
        <f t="shared" si="32"/>
        <v>1</v>
      </c>
      <c r="AA56" s="99">
        <v>8981</v>
      </c>
      <c r="AB56" s="105">
        <f t="shared" si="33"/>
        <v>1</v>
      </c>
      <c r="AC56" s="99">
        <v>96</v>
      </c>
      <c r="AD56" s="104">
        <f t="shared" si="34"/>
        <v>1</v>
      </c>
      <c r="AE56" s="106">
        <f t="shared" si="35"/>
        <v>7</v>
      </c>
      <c r="AF56" s="99">
        <v>2400</v>
      </c>
      <c r="AG56" s="107">
        <f t="shared" si="36"/>
        <v>2.4870466321243523</v>
      </c>
      <c r="AH56" s="108">
        <f t="shared" si="37"/>
        <v>0</v>
      </c>
      <c r="AI56" s="99">
        <v>3715</v>
      </c>
      <c r="AJ56" s="94">
        <f t="shared" si="38"/>
        <v>4.7689345314505776</v>
      </c>
      <c r="AK56" s="109">
        <f t="shared" si="39"/>
        <v>0</v>
      </c>
      <c r="AL56" s="99">
        <v>2045</v>
      </c>
      <c r="AM56" s="94">
        <f t="shared" si="40"/>
        <v>53.815789473684212</v>
      </c>
      <c r="AN56" s="110">
        <f t="shared" si="41"/>
        <v>1</v>
      </c>
      <c r="AO56" s="111">
        <f t="shared" si="42"/>
        <v>1</v>
      </c>
      <c r="AP56" s="112">
        <f t="shared" si="43"/>
        <v>16</v>
      </c>
      <c r="AQ56" s="147">
        <f t="shared" si="44"/>
        <v>0.88888888888888884</v>
      </c>
      <c r="AR56" s="148" t="s">
        <v>60</v>
      </c>
      <c r="AS56" s="17"/>
      <c r="AT56" s="17"/>
      <c r="AU56" s="17"/>
      <c r="AV56" s="17"/>
      <c r="AW56" s="17"/>
    </row>
    <row r="57" spans="1:49" s="17" customFormat="1" x14ac:dyDescent="0.25">
      <c r="A57" s="36">
        <f t="shared" si="46"/>
        <v>41</v>
      </c>
      <c r="B57" s="84" t="s">
        <v>62</v>
      </c>
      <c r="C57" s="94">
        <v>58</v>
      </c>
      <c r="D57" s="99">
        <v>73</v>
      </c>
      <c r="E57" s="95">
        <v>1</v>
      </c>
      <c r="F57" s="96">
        <v>1301</v>
      </c>
      <c r="G57" s="99">
        <v>1295</v>
      </c>
      <c r="H57" s="97">
        <f t="shared" si="25"/>
        <v>1</v>
      </c>
      <c r="I57" s="96">
        <v>43</v>
      </c>
      <c r="J57" s="99">
        <v>43</v>
      </c>
      <c r="K57" s="98">
        <f t="shared" si="26"/>
        <v>1</v>
      </c>
      <c r="L57" s="99">
        <v>1868</v>
      </c>
      <c r="M57" s="99">
        <v>100</v>
      </c>
      <c r="N57" s="100">
        <f t="shared" si="27"/>
        <v>2</v>
      </c>
      <c r="O57" s="99">
        <v>509</v>
      </c>
      <c r="P57" s="100">
        <f t="shared" si="45"/>
        <v>1</v>
      </c>
      <c r="Q57" s="114">
        <v>1394</v>
      </c>
      <c r="R57" s="99">
        <v>1666</v>
      </c>
      <c r="S57" s="100">
        <f t="shared" si="28"/>
        <v>2</v>
      </c>
      <c r="T57" s="102">
        <f t="shared" si="29"/>
        <v>8</v>
      </c>
      <c r="U57" s="99">
        <v>99</v>
      </c>
      <c r="V57" s="103">
        <f t="shared" si="30"/>
        <v>2</v>
      </c>
      <c r="W57" s="99">
        <v>98</v>
      </c>
      <c r="X57" s="104">
        <f t="shared" si="31"/>
        <v>2</v>
      </c>
      <c r="Y57" s="99">
        <v>54312</v>
      </c>
      <c r="Z57" s="103">
        <f t="shared" si="32"/>
        <v>1</v>
      </c>
      <c r="AA57" s="99">
        <v>15850</v>
      </c>
      <c r="AB57" s="105">
        <f t="shared" si="33"/>
        <v>1</v>
      </c>
      <c r="AC57" s="99">
        <v>99</v>
      </c>
      <c r="AD57" s="104">
        <f t="shared" si="34"/>
        <v>1</v>
      </c>
      <c r="AE57" s="106">
        <f t="shared" si="35"/>
        <v>7</v>
      </c>
      <c r="AF57" s="99">
        <v>8298</v>
      </c>
      <c r="AG57" s="107">
        <f t="shared" si="36"/>
        <v>4.4421841541755889</v>
      </c>
      <c r="AH57" s="108">
        <f t="shared" si="37"/>
        <v>0</v>
      </c>
      <c r="AI57" s="99">
        <v>6653</v>
      </c>
      <c r="AJ57" s="94">
        <f t="shared" si="38"/>
        <v>5.1374517374517374</v>
      </c>
      <c r="AK57" s="109">
        <f t="shared" si="39"/>
        <v>0</v>
      </c>
      <c r="AL57" s="99">
        <v>2522</v>
      </c>
      <c r="AM57" s="94">
        <f t="shared" si="40"/>
        <v>34.547945205479451</v>
      </c>
      <c r="AN57" s="110">
        <f t="shared" si="41"/>
        <v>1</v>
      </c>
      <c r="AO57" s="111">
        <f t="shared" si="42"/>
        <v>1</v>
      </c>
      <c r="AP57" s="112">
        <f t="shared" si="43"/>
        <v>16</v>
      </c>
      <c r="AQ57" s="147">
        <f t="shared" si="44"/>
        <v>0.88888888888888884</v>
      </c>
      <c r="AR57" s="148" t="s">
        <v>62</v>
      </c>
    </row>
    <row r="58" spans="1:49" s="17" customFormat="1" x14ac:dyDescent="0.25">
      <c r="A58" s="36">
        <f t="shared" si="46"/>
        <v>42</v>
      </c>
      <c r="B58" s="84" t="s">
        <v>63</v>
      </c>
      <c r="C58" s="94">
        <f>46+1</f>
        <v>47</v>
      </c>
      <c r="D58" s="99">
        <v>57</v>
      </c>
      <c r="E58" s="95">
        <f t="shared" ref="E58:E77" si="47">IF(OR(0.25&gt;=(C58-D58)/C58),(-0.25&lt;=(C58-D58)/C58)*1,0)</f>
        <v>1</v>
      </c>
      <c r="F58" s="96">
        <v>960</v>
      </c>
      <c r="G58" s="99">
        <v>966</v>
      </c>
      <c r="H58" s="97">
        <f t="shared" si="25"/>
        <v>1</v>
      </c>
      <c r="I58" s="96">
        <v>34</v>
      </c>
      <c r="J58" s="99">
        <v>34</v>
      </c>
      <c r="K58" s="98">
        <f t="shared" si="26"/>
        <v>1</v>
      </c>
      <c r="L58" s="99">
        <v>1472</v>
      </c>
      <c r="M58" s="99">
        <v>97</v>
      </c>
      <c r="N58" s="100">
        <f t="shared" si="27"/>
        <v>2</v>
      </c>
      <c r="O58" s="99">
        <v>302</v>
      </c>
      <c r="P58" s="100">
        <f t="shared" si="45"/>
        <v>1</v>
      </c>
      <c r="Q58" s="101">
        <v>1227</v>
      </c>
      <c r="R58" s="99">
        <v>1492</v>
      </c>
      <c r="S58" s="100">
        <f t="shared" si="28"/>
        <v>2</v>
      </c>
      <c r="T58" s="102">
        <f t="shared" si="29"/>
        <v>8</v>
      </c>
      <c r="U58" s="99">
        <v>96</v>
      </c>
      <c r="V58" s="103">
        <f t="shared" si="30"/>
        <v>2</v>
      </c>
      <c r="W58" s="99">
        <v>94</v>
      </c>
      <c r="X58" s="104">
        <f t="shared" si="31"/>
        <v>2</v>
      </c>
      <c r="Y58" s="99">
        <v>42942</v>
      </c>
      <c r="Z58" s="103">
        <f t="shared" si="32"/>
        <v>1</v>
      </c>
      <c r="AA58" s="99">
        <v>11480</v>
      </c>
      <c r="AB58" s="105">
        <f t="shared" si="33"/>
        <v>1</v>
      </c>
      <c r="AC58" s="99">
        <v>95</v>
      </c>
      <c r="AD58" s="104">
        <f t="shared" si="34"/>
        <v>1</v>
      </c>
      <c r="AE58" s="106">
        <f t="shared" si="35"/>
        <v>7</v>
      </c>
      <c r="AF58" s="99">
        <v>3472</v>
      </c>
      <c r="AG58" s="107">
        <f t="shared" si="36"/>
        <v>2.3586956521739131</v>
      </c>
      <c r="AH58" s="108">
        <f t="shared" si="37"/>
        <v>0</v>
      </c>
      <c r="AI58" s="99">
        <v>5905</v>
      </c>
      <c r="AJ58" s="94">
        <f t="shared" si="38"/>
        <v>6.1128364389233951</v>
      </c>
      <c r="AK58" s="109">
        <f t="shared" si="39"/>
        <v>0</v>
      </c>
      <c r="AL58" s="99">
        <v>2199</v>
      </c>
      <c r="AM58" s="94">
        <f t="shared" si="40"/>
        <v>38.578947368421055</v>
      </c>
      <c r="AN58" s="110">
        <f t="shared" si="41"/>
        <v>1</v>
      </c>
      <c r="AO58" s="111">
        <f t="shared" si="42"/>
        <v>1</v>
      </c>
      <c r="AP58" s="112">
        <f t="shared" si="43"/>
        <v>16</v>
      </c>
      <c r="AQ58" s="147">
        <f t="shared" si="44"/>
        <v>0.88888888888888884</v>
      </c>
      <c r="AR58" s="148" t="s">
        <v>63</v>
      </c>
      <c r="AS58" s="18"/>
      <c r="AT58" s="18"/>
      <c r="AU58" s="18"/>
      <c r="AV58" s="18"/>
      <c r="AW58" s="18"/>
    </row>
    <row r="59" spans="1:49" s="17" customFormat="1" x14ac:dyDescent="0.25">
      <c r="A59" s="36">
        <f t="shared" si="46"/>
        <v>43</v>
      </c>
      <c r="B59" s="84" t="s">
        <v>64</v>
      </c>
      <c r="C59" s="94">
        <v>106</v>
      </c>
      <c r="D59" s="99">
        <v>118</v>
      </c>
      <c r="E59" s="95">
        <f t="shared" si="47"/>
        <v>1</v>
      </c>
      <c r="F59" s="96">
        <v>2641</v>
      </c>
      <c r="G59" s="99">
        <v>2665</v>
      </c>
      <c r="H59" s="97">
        <f t="shared" si="25"/>
        <v>1</v>
      </c>
      <c r="I59" s="96">
        <v>76</v>
      </c>
      <c r="J59" s="99">
        <v>76</v>
      </c>
      <c r="K59" s="98">
        <f t="shared" si="26"/>
        <v>1</v>
      </c>
      <c r="L59" s="99">
        <v>3530</v>
      </c>
      <c r="M59" s="99">
        <v>96</v>
      </c>
      <c r="N59" s="100">
        <f t="shared" si="27"/>
        <v>2</v>
      </c>
      <c r="O59" s="99">
        <v>350</v>
      </c>
      <c r="P59" s="100">
        <f t="shared" si="45"/>
        <v>1</v>
      </c>
      <c r="Q59" s="114">
        <v>2347</v>
      </c>
      <c r="R59" s="99">
        <v>3546</v>
      </c>
      <c r="S59" s="100">
        <f t="shared" si="28"/>
        <v>2</v>
      </c>
      <c r="T59" s="102">
        <f t="shared" si="29"/>
        <v>8</v>
      </c>
      <c r="U59" s="99">
        <v>99</v>
      </c>
      <c r="V59" s="103">
        <f t="shared" si="30"/>
        <v>2</v>
      </c>
      <c r="W59" s="99">
        <v>96</v>
      </c>
      <c r="X59" s="104">
        <f t="shared" si="31"/>
        <v>2</v>
      </c>
      <c r="Y59" s="99">
        <v>125441</v>
      </c>
      <c r="Z59" s="103">
        <f t="shared" si="32"/>
        <v>1</v>
      </c>
      <c r="AA59" s="99">
        <v>41858</v>
      </c>
      <c r="AB59" s="105">
        <f t="shared" si="33"/>
        <v>1</v>
      </c>
      <c r="AC59" s="99">
        <v>97</v>
      </c>
      <c r="AD59" s="104">
        <f t="shared" si="34"/>
        <v>1</v>
      </c>
      <c r="AE59" s="106">
        <f t="shared" si="35"/>
        <v>7</v>
      </c>
      <c r="AF59" s="99">
        <v>19397</v>
      </c>
      <c r="AG59" s="107">
        <f t="shared" si="36"/>
        <v>5.4949008498583574</v>
      </c>
      <c r="AH59" s="108">
        <f t="shared" si="37"/>
        <v>0</v>
      </c>
      <c r="AI59" s="99">
        <v>14750</v>
      </c>
      <c r="AJ59" s="94">
        <f t="shared" si="38"/>
        <v>5.5347091932457788</v>
      </c>
      <c r="AK59" s="109">
        <f t="shared" si="39"/>
        <v>0</v>
      </c>
      <c r="AL59" s="99">
        <v>5223</v>
      </c>
      <c r="AM59" s="94">
        <f t="shared" si="40"/>
        <v>44.262711864406782</v>
      </c>
      <c r="AN59" s="110">
        <f t="shared" si="41"/>
        <v>1</v>
      </c>
      <c r="AO59" s="111">
        <f t="shared" si="42"/>
        <v>1</v>
      </c>
      <c r="AP59" s="112">
        <f t="shared" si="43"/>
        <v>16</v>
      </c>
      <c r="AQ59" s="147">
        <f t="shared" si="44"/>
        <v>0.88888888888888884</v>
      </c>
      <c r="AR59" s="148" t="s">
        <v>64</v>
      </c>
    </row>
    <row r="60" spans="1:49" s="17" customFormat="1" x14ac:dyDescent="0.25">
      <c r="A60" s="36">
        <f t="shared" si="46"/>
        <v>44</v>
      </c>
      <c r="B60" s="84" t="s">
        <v>66</v>
      </c>
      <c r="C60" s="94">
        <v>80</v>
      </c>
      <c r="D60" s="99">
        <v>82</v>
      </c>
      <c r="E60" s="95">
        <f t="shared" si="47"/>
        <v>1</v>
      </c>
      <c r="F60" s="96">
        <v>2019</v>
      </c>
      <c r="G60" s="99">
        <v>2064</v>
      </c>
      <c r="H60" s="97">
        <f t="shared" si="25"/>
        <v>1</v>
      </c>
      <c r="I60" s="96">
        <v>63</v>
      </c>
      <c r="J60" s="99">
        <v>63</v>
      </c>
      <c r="K60" s="98">
        <f t="shared" si="26"/>
        <v>1</v>
      </c>
      <c r="L60" s="99">
        <v>3632</v>
      </c>
      <c r="M60" s="99">
        <v>99</v>
      </c>
      <c r="N60" s="100">
        <f t="shared" si="27"/>
        <v>2</v>
      </c>
      <c r="O60" s="99">
        <v>1018</v>
      </c>
      <c r="P60" s="100">
        <f t="shared" si="45"/>
        <v>1</v>
      </c>
      <c r="Q60" s="101">
        <v>1988</v>
      </c>
      <c r="R60" s="99">
        <v>2292</v>
      </c>
      <c r="S60" s="100">
        <f t="shared" si="28"/>
        <v>2</v>
      </c>
      <c r="T60" s="102">
        <f t="shared" si="29"/>
        <v>8</v>
      </c>
      <c r="U60" s="99">
        <v>99</v>
      </c>
      <c r="V60" s="103">
        <f t="shared" si="30"/>
        <v>2</v>
      </c>
      <c r="W60" s="99">
        <v>97</v>
      </c>
      <c r="X60" s="104">
        <f t="shared" si="31"/>
        <v>2</v>
      </c>
      <c r="Y60" s="99">
        <v>91374</v>
      </c>
      <c r="Z60" s="103">
        <f t="shared" si="32"/>
        <v>1</v>
      </c>
      <c r="AA60" s="99">
        <v>15156</v>
      </c>
      <c r="AB60" s="105">
        <f t="shared" si="33"/>
        <v>1</v>
      </c>
      <c r="AC60" s="99">
        <v>99</v>
      </c>
      <c r="AD60" s="104">
        <f t="shared" si="34"/>
        <v>1</v>
      </c>
      <c r="AE60" s="106">
        <f t="shared" si="35"/>
        <v>7</v>
      </c>
      <c r="AF60" s="99">
        <v>16568</v>
      </c>
      <c r="AG60" s="107">
        <f t="shared" si="36"/>
        <v>4.5616740088105727</v>
      </c>
      <c r="AH60" s="108">
        <f t="shared" si="37"/>
        <v>0</v>
      </c>
      <c r="AI60" s="99">
        <v>9697</v>
      </c>
      <c r="AJ60" s="94">
        <f t="shared" si="38"/>
        <v>4.6981589147286824</v>
      </c>
      <c r="AK60" s="109">
        <f t="shared" si="39"/>
        <v>0</v>
      </c>
      <c r="AL60" s="99">
        <v>4607</v>
      </c>
      <c r="AM60" s="94">
        <f t="shared" si="40"/>
        <v>56.18292682926829</v>
      </c>
      <c r="AN60" s="110">
        <f t="shared" si="41"/>
        <v>1</v>
      </c>
      <c r="AO60" s="111">
        <f t="shared" si="42"/>
        <v>1</v>
      </c>
      <c r="AP60" s="112">
        <f t="shared" si="43"/>
        <v>16</v>
      </c>
      <c r="AQ60" s="147">
        <f t="shared" si="44"/>
        <v>0.88888888888888884</v>
      </c>
      <c r="AR60" s="148" t="s">
        <v>66</v>
      </c>
      <c r="AS60" s="18"/>
      <c r="AT60" s="18"/>
      <c r="AU60" s="18"/>
      <c r="AV60" s="18"/>
      <c r="AW60" s="18"/>
    </row>
    <row r="61" spans="1:49" s="17" customFormat="1" x14ac:dyDescent="0.25">
      <c r="A61" s="36">
        <f t="shared" si="46"/>
        <v>45</v>
      </c>
      <c r="B61" s="84" t="s">
        <v>67</v>
      </c>
      <c r="C61" s="94">
        <v>35</v>
      </c>
      <c r="D61" s="99">
        <v>42</v>
      </c>
      <c r="E61" s="95">
        <f t="shared" si="47"/>
        <v>1</v>
      </c>
      <c r="F61" s="96">
        <v>771</v>
      </c>
      <c r="G61" s="99">
        <v>764</v>
      </c>
      <c r="H61" s="97">
        <f t="shared" si="25"/>
        <v>1</v>
      </c>
      <c r="I61" s="96">
        <v>27</v>
      </c>
      <c r="J61" s="99">
        <v>27</v>
      </c>
      <c r="K61" s="98">
        <f t="shared" si="26"/>
        <v>1</v>
      </c>
      <c r="L61" s="99">
        <v>1242</v>
      </c>
      <c r="M61" s="99">
        <v>100</v>
      </c>
      <c r="N61" s="100">
        <f t="shared" si="27"/>
        <v>2</v>
      </c>
      <c r="O61" s="99">
        <v>298</v>
      </c>
      <c r="P61" s="100">
        <f t="shared" si="45"/>
        <v>1</v>
      </c>
      <c r="Q61" s="101">
        <v>861</v>
      </c>
      <c r="R61" s="99">
        <v>1018</v>
      </c>
      <c r="S61" s="100">
        <f t="shared" si="28"/>
        <v>2</v>
      </c>
      <c r="T61" s="102">
        <f t="shared" si="29"/>
        <v>8</v>
      </c>
      <c r="U61" s="99">
        <v>99</v>
      </c>
      <c r="V61" s="103">
        <f t="shared" si="30"/>
        <v>2</v>
      </c>
      <c r="W61" s="99">
        <v>100</v>
      </c>
      <c r="X61" s="104">
        <f t="shared" si="31"/>
        <v>2</v>
      </c>
      <c r="Y61" s="99">
        <v>36294</v>
      </c>
      <c r="Z61" s="103">
        <f t="shared" si="32"/>
        <v>1</v>
      </c>
      <c r="AA61" s="99">
        <v>11500</v>
      </c>
      <c r="AB61" s="105">
        <f t="shared" si="33"/>
        <v>1</v>
      </c>
      <c r="AC61" s="99">
        <v>100</v>
      </c>
      <c r="AD61" s="104">
        <f t="shared" si="34"/>
        <v>1</v>
      </c>
      <c r="AE61" s="106">
        <f t="shared" si="35"/>
        <v>7</v>
      </c>
      <c r="AF61" s="99">
        <v>4672</v>
      </c>
      <c r="AG61" s="107">
        <f t="shared" si="36"/>
        <v>3.7616747181964572</v>
      </c>
      <c r="AH61" s="108">
        <f t="shared" si="37"/>
        <v>0</v>
      </c>
      <c r="AI61" s="99">
        <v>5687</v>
      </c>
      <c r="AJ61" s="94">
        <f t="shared" si="38"/>
        <v>7.4437172774869111</v>
      </c>
      <c r="AK61" s="109">
        <f t="shared" si="39"/>
        <v>0</v>
      </c>
      <c r="AL61" s="99">
        <v>1721</v>
      </c>
      <c r="AM61" s="94">
        <f t="shared" si="40"/>
        <v>40.976190476190474</v>
      </c>
      <c r="AN61" s="110">
        <f t="shared" si="41"/>
        <v>1</v>
      </c>
      <c r="AO61" s="111">
        <f t="shared" si="42"/>
        <v>1</v>
      </c>
      <c r="AP61" s="112">
        <f t="shared" si="43"/>
        <v>16</v>
      </c>
      <c r="AQ61" s="147">
        <f t="shared" si="44"/>
        <v>0.88888888888888884</v>
      </c>
      <c r="AR61" s="148" t="s">
        <v>67</v>
      </c>
      <c r="AS61" s="18"/>
      <c r="AT61" s="18"/>
      <c r="AU61" s="18"/>
      <c r="AV61" s="18"/>
      <c r="AW61" s="18"/>
    </row>
    <row r="62" spans="1:49" s="17" customFormat="1" x14ac:dyDescent="0.25">
      <c r="A62" s="36">
        <f t="shared" si="46"/>
        <v>46</v>
      </c>
      <c r="B62" s="84" t="s">
        <v>68</v>
      </c>
      <c r="C62" s="94">
        <v>51</v>
      </c>
      <c r="D62" s="99">
        <v>59</v>
      </c>
      <c r="E62" s="95">
        <f t="shared" si="47"/>
        <v>1</v>
      </c>
      <c r="F62" s="96">
        <v>1143</v>
      </c>
      <c r="G62" s="99">
        <v>1136</v>
      </c>
      <c r="H62" s="97">
        <f t="shared" si="25"/>
        <v>1</v>
      </c>
      <c r="I62" s="96">
        <v>40</v>
      </c>
      <c r="J62" s="99">
        <v>40</v>
      </c>
      <c r="K62" s="98">
        <f t="shared" si="26"/>
        <v>1</v>
      </c>
      <c r="L62" s="99">
        <v>1697</v>
      </c>
      <c r="M62" s="99">
        <v>98</v>
      </c>
      <c r="N62" s="100">
        <f t="shared" si="27"/>
        <v>2</v>
      </c>
      <c r="O62" s="99">
        <v>525</v>
      </c>
      <c r="P62" s="100">
        <f t="shared" si="45"/>
        <v>1</v>
      </c>
      <c r="Q62" s="116">
        <v>1302</v>
      </c>
      <c r="R62" s="99">
        <v>1497</v>
      </c>
      <c r="S62" s="100">
        <f t="shared" si="28"/>
        <v>2</v>
      </c>
      <c r="T62" s="102">
        <f t="shared" si="29"/>
        <v>8</v>
      </c>
      <c r="U62" s="99">
        <v>99</v>
      </c>
      <c r="V62" s="103">
        <f t="shared" si="30"/>
        <v>2</v>
      </c>
      <c r="W62" s="99">
        <v>97</v>
      </c>
      <c r="X62" s="104">
        <f t="shared" si="31"/>
        <v>2</v>
      </c>
      <c r="Y62" s="99">
        <v>46123</v>
      </c>
      <c r="Z62" s="103">
        <f t="shared" si="32"/>
        <v>1</v>
      </c>
      <c r="AA62" s="99">
        <v>8141</v>
      </c>
      <c r="AB62" s="105">
        <f t="shared" si="33"/>
        <v>1</v>
      </c>
      <c r="AC62" s="129">
        <v>100</v>
      </c>
      <c r="AD62" s="104">
        <f t="shared" si="34"/>
        <v>1</v>
      </c>
      <c r="AE62" s="106">
        <f t="shared" si="35"/>
        <v>7</v>
      </c>
      <c r="AF62" s="99">
        <v>8545</v>
      </c>
      <c r="AG62" s="107">
        <f t="shared" si="36"/>
        <v>5.0353565114908658</v>
      </c>
      <c r="AH62" s="108">
        <f t="shared" si="37"/>
        <v>0</v>
      </c>
      <c r="AI62" s="99">
        <v>8436</v>
      </c>
      <c r="AJ62" s="94">
        <f t="shared" si="38"/>
        <v>7.426056338028169</v>
      </c>
      <c r="AK62" s="109">
        <f t="shared" si="39"/>
        <v>0</v>
      </c>
      <c r="AL62" s="99">
        <v>1754</v>
      </c>
      <c r="AM62" s="94">
        <f t="shared" si="40"/>
        <v>29.728813559322035</v>
      </c>
      <c r="AN62" s="110">
        <f t="shared" si="41"/>
        <v>1</v>
      </c>
      <c r="AO62" s="111">
        <f t="shared" si="42"/>
        <v>1</v>
      </c>
      <c r="AP62" s="112">
        <f t="shared" si="43"/>
        <v>16</v>
      </c>
      <c r="AQ62" s="147">
        <f t="shared" si="44"/>
        <v>0.88888888888888884</v>
      </c>
      <c r="AR62" s="148" t="s">
        <v>68</v>
      </c>
      <c r="AS62" s="18"/>
      <c r="AT62" s="18"/>
      <c r="AU62" s="18"/>
      <c r="AV62" s="18"/>
      <c r="AW62" s="18"/>
    </row>
    <row r="63" spans="1:49" s="17" customFormat="1" x14ac:dyDescent="0.25">
      <c r="A63" s="36">
        <f t="shared" si="46"/>
        <v>47</v>
      </c>
      <c r="B63" s="84" t="s">
        <v>69</v>
      </c>
      <c r="C63" s="94">
        <v>54</v>
      </c>
      <c r="D63" s="99">
        <v>64</v>
      </c>
      <c r="E63" s="95">
        <f t="shared" si="47"/>
        <v>1</v>
      </c>
      <c r="F63" s="96">
        <v>1235</v>
      </c>
      <c r="G63" s="99">
        <v>1227</v>
      </c>
      <c r="H63" s="97">
        <f t="shared" si="25"/>
        <v>1</v>
      </c>
      <c r="I63" s="96">
        <v>42</v>
      </c>
      <c r="J63" s="99">
        <v>42</v>
      </c>
      <c r="K63" s="98">
        <f t="shared" si="26"/>
        <v>1</v>
      </c>
      <c r="L63" s="99">
        <v>1389</v>
      </c>
      <c r="M63" s="99">
        <v>100</v>
      </c>
      <c r="N63" s="100">
        <f t="shared" si="27"/>
        <v>2</v>
      </c>
      <c r="O63" s="99">
        <v>436</v>
      </c>
      <c r="P63" s="100">
        <f t="shared" si="45"/>
        <v>1</v>
      </c>
      <c r="Q63" s="101">
        <v>1324</v>
      </c>
      <c r="R63" s="99">
        <v>1602</v>
      </c>
      <c r="S63" s="100">
        <f t="shared" si="28"/>
        <v>2</v>
      </c>
      <c r="T63" s="102">
        <f t="shared" si="29"/>
        <v>8</v>
      </c>
      <c r="U63" s="99">
        <v>99</v>
      </c>
      <c r="V63" s="103">
        <f t="shared" si="30"/>
        <v>2</v>
      </c>
      <c r="W63" s="99">
        <v>98</v>
      </c>
      <c r="X63" s="104">
        <f t="shared" si="31"/>
        <v>2</v>
      </c>
      <c r="Y63" s="99">
        <v>57687</v>
      </c>
      <c r="Z63" s="103">
        <f t="shared" si="32"/>
        <v>1</v>
      </c>
      <c r="AA63" s="99">
        <v>12808</v>
      </c>
      <c r="AB63" s="105">
        <f t="shared" si="33"/>
        <v>1</v>
      </c>
      <c r="AC63" s="99">
        <v>98</v>
      </c>
      <c r="AD63" s="104">
        <f t="shared" si="34"/>
        <v>1</v>
      </c>
      <c r="AE63" s="106">
        <f t="shared" si="35"/>
        <v>7</v>
      </c>
      <c r="AF63" s="99">
        <v>6536</v>
      </c>
      <c r="AG63" s="107">
        <f t="shared" si="36"/>
        <v>4.7055435565154786</v>
      </c>
      <c r="AH63" s="108">
        <f t="shared" si="37"/>
        <v>0</v>
      </c>
      <c r="AI63" s="99">
        <v>4542</v>
      </c>
      <c r="AJ63" s="94">
        <f t="shared" si="38"/>
        <v>3.7017114914425426</v>
      </c>
      <c r="AK63" s="109">
        <f t="shared" si="39"/>
        <v>0</v>
      </c>
      <c r="AL63" s="99">
        <v>2013</v>
      </c>
      <c r="AM63" s="94">
        <f t="shared" si="40"/>
        <v>31.453125</v>
      </c>
      <c r="AN63" s="110">
        <f t="shared" si="41"/>
        <v>1</v>
      </c>
      <c r="AO63" s="111">
        <f t="shared" si="42"/>
        <v>1</v>
      </c>
      <c r="AP63" s="112">
        <f t="shared" si="43"/>
        <v>16</v>
      </c>
      <c r="AQ63" s="147">
        <f t="shared" si="44"/>
        <v>0.88888888888888884</v>
      </c>
      <c r="AR63" s="148" t="s">
        <v>69</v>
      </c>
    </row>
    <row r="64" spans="1:49" s="17" customFormat="1" x14ac:dyDescent="0.25">
      <c r="A64" s="36">
        <f t="shared" si="46"/>
        <v>48</v>
      </c>
      <c r="B64" s="84" t="s">
        <v>70</v>
      </c>
      <c r="C64" s="94">
        <v>33</v>
      </c>
      <c r="D64" s="99">
        <v>38</v>
      </c>
      <c r="E64" s="95">
        <f t="shared" si="47"/>
        <v>1</v>
      </c>
      <c r="F64" s="96">
        <v>700</v>
      </c>
      <c r="G64" s="99">
        <v>706</v>
      </c>
      <c r="H64" s="97">
        <f t="shared" si="25"/>
        <v>1</v>
      </c>
      <c r="I64" s="96">
        <v>25</v>
      </c>
      <c r="J64" s="99">
        <v>25</v>
      </c>
      <c r="K64" s="98">
        <f t="shared" si="26"/>
        <v>1</v>
      </c>
      <c r="L64" s="99">
        <v>1006</v>
      </c>
      <c r="M64" s="99">
        <v>100</v>
      </c>
      <c r="N64" s="100">
        <f t="shared" si="27"/>
        <v>2</v>
      </c>
      <c r="O64" s="99">
        <v>493</v>
      </c>
      <c r="P64" s="100">
        <f t="shared" si="45"/>
        <v>1</v>
      </c>
      <c r="Q64" s="101">
        <v>729</v>
      </c>
      <c r="R64" s="99">
        <v>1006</v>
      </c>
      <c r="S64" s="100">
        <f t="shared" si="28"/>
        <v>2</v>
      </c>
      <c r="T64" s="102">
        <f t="shared" si="29"/>
        <v>8</v>
      </c>
      <c r="U64" s="99">
        <v>99</v>
      </c>
      <c r="V64" s="103">
        <f t="shared" si="30"/>
        <v>2</v>
      </c>
      <c r="W64" s="99">
        <v>96</v>
      </c>
      <c r="X64" s="104">
        <f t="shared" si="31"/>
        <v>2</v>
      </c>
      <c r="Y64" s="99">
        <v>33303</v>
      </c>
      <c r="Z64" s="103">
        <f t="shared" si="32"/>
        <v>1</v>
      </c>
      <c r="AA64" s="99">
        <v>5031</v>
      </c>
      <c r="AB64" s="105">
        <f t="shared" si="33"/>
        <v>1</v>
      </c>
      <c r="AC64" s="99">
        <v>97</v>
      </c>
      <c r="AD64" s="104">
        <f t="shared" si="34"/>
        <v>1</v>
      </c>
      <c r="AE64" s="106">
        <f t="shared" si="35"/>
        <v>7</v>
      </c>
      <c r="AF64" s="99">
        <v>3122</v>
      </c>
      <c r="AG64" s="107">
        <f t="shared" si="36"/>
        <v>3.1033797216699801</v>
      </c>
      <c r="AH64" s="108">
        <f t="shared" si="37"/>
        <v>0</v>
      </c>
      <c r="AI64" s="99">
        <v>405</v>
      </c>
      <c r="AJ64" s="94">
        <f t="shared" si="38"/>
        <v>0.57365439093484416</v>
      </c>
      <c r="AK64" s="109">
        <f t="shared" si="39"/>
        <v>0</v>
      </c>
      <c r="AL64" s="99">
        <v>1219</v>
      </c>
      <c r="AM64" s="94">
        <f t="shared" si="40"/>
        <v>32.078947368421055</v>
      </c>
      <c r="AN64" s="110">
        <f t="shared" si="41"/>
        <v>1</v>
      </c>
      <c r="AO64" s="111">
        <f t="shared" si="42"/>
        <v>1</v>
      </c>
      <c r="AP64" s="112">
        <f t="shared" si="43"/>
        <v>16</v>
      </c>
      <c r="AQ64" s="147">
        <f t="shared" si="44"/>
        <v>0.88888888888888884</v>
      </c>
      <c r="AR64" s="148" t="s">
        <v>70</v>
      </c>
    </row>
    <row r="65" spans="1:49" s="17" customFormat="1" x14ac:dyDescent="0.25">
      <c r="A65" s="36">
        <f t="shared" si="46"/>
        <v>49</v>
      </c>
      <c r="B65" s="84" t="s">
        <v>72</v>
      </c>
      <c r="C65" s="94">
        <f>58+2</f>
        <v>60</v>
      </c>
      <c r="D65" s="99">
        <v>66</v>
      </c>
      <c r="E65" s="95">
        <f t="shared" si="47"/>
        <v>1</v>
      </c>
      <c r="F65" s="96">
        <v>1536</v>
      </c>
      <c r="G65" s="99">
        <v>1564</v>
      </c>
      <c r="H65" s="97">
        <f t="shared" si="25"/>
        <v>1</v>
      </c>
      <c r="I65" s="96">
        <v>45</v>
      </c>
      <c r="J65" s="99">
        <v>45</v>
      </c>
      <c r="K65" s="98">
        <f t="shared" si="26"/>
        <v>1</v>
      </c>
      <c r="L65" s="99">
        <v>2378</v>
      </c>
      <c r="M65" s="99">
        <v>98</v>
      </c>
      <c r="N65" s="100">
        <f t="shared" si="27"/>
        <v>2</v>
      </c>
      <c r="O65" s="99">
        <v>737</v>
      </c>
      <c r="P65" s="100">
        <f t="shared" si="45"/>
        <v>1</v>
      </c>
      <c r="Q65" s="113">
        <v>1388</v>
      </c>
      <c r="R65" s="99">
        <v>1834</v>
      </c>
      <c r="S65" s="100">
        <f t="shared" si="28"/>
        <v>2</v>
      </c>
      <c r="T65" s="102">
        <f t="shared" si="29"/>
        <v>8</v>
      </c>
      <c r="U65" s="99">
        <v>100</v>
      </c>
      <c r="V65" s="103">
        <f t="shared" si="30"/>
        <v>2</v>
      </c>
      <c r="W65" s="99">
        <v>95</v>
      </c>
      <c r="X65" s="104">
        <f t="shared" si="31"/>
        <v>2</v>
      </c>
      <c r="Y65" s="99">
        <v>68081</v>
      </c>
      <c r="Z65" s="103">
        <f t="shared" si="32"/>
        <v>1</v>
      </c>
      <c r="AA65" s="99">
        <v>16871</v>
      </c>
      <c r="AB65" s="105">
        <f t="shared" si="33"/>
        <v>1</v>
      </c>
      <c r="AC65" s="99">
        <v>99</v>
      </c>
      <c r="AD65" s="104">
        <f t="shared" si="34"/>
        <v>1</v>
      </c>
      <c r="AE65" s="106">
        <f t="shared" si="35"/>
        <v>7</v>
      </c>
      <c r="AF65" s="99">
        <v>5460</v>
      </c>
      <c r="AG65" s="107">
        <f t="shared" si="36"/>
        <v>2.2960470984020187</v>
      </c>
      <c r="AH65" s="108">
        <f t="shared" si="37"/>
        <v>0</v>
      </c>
      <c r="AI65" s="99">
        <v>6167</v>
      </c>
      <c r="AJ65" s="94">
        <f t="shared" si="38"/>
        <v>3.9430946291560103</v>
      </c>
      <c r="AK65" s="109">
        <f t="shared" si="39"/>
        <v>0</v>
      </c>
      <c r="AL65" s="99">
        <v>2228</v>
      </c>
      <c r="AM65" s="94">
        <f t="shared" si="40"/>
        <v>33.757575757575758</v>
      </c>
      <c r="AN65" s="110">
        <f t="shared" si="41"/>
        <v>1</v>
      </c>
      <c r="AO65" s="111">
        <f t="shared" si="42"/>
        <v>1</v>
      </c>
      <c r="AP65" s="112">
        <f t="shared" si="43"/>
        <v>16</v>
      </c>
      <c r="AQ65" s="147">
        <f t="shared" si="44"/>
        <v>0.88888888888888884</v>
      </c>
      <c r="AR65" s="148" t="s">
        <v>72</v>
      </c>
    </row>
    <row r="66" spans="1:49" s="17" customFormat="1" x14ac:dyDescent="0.25">
      <c r="A66" s="36">
        <f t="shared" si="46"/>
        <v>50</v>
      </c>
      <c r="B66" s="84" t="s">
        <v>73</v>
      </c>
      <c r="C66" s="94">
        <v>86</v>
      </c>
      <c r="D66" s="99">
        <v>90</v>
      </c>
      <c r="E66" s="95">
        <f t="shared" si="47"/>
        <v>1</v>
      </c>
      <c r="F66" s="96">
        <v>2038</v>
      </c>
      <c r="G66" s="99">
        <v>2071</v>
      </c>
      <c r="H66" s="97">
        <f t="shared" si="25"/>
        <v>1</v>
      </c>
      <c r="I66" s="96">
        <v>64</v>
      </c>
      <c r="J66" s="99">
        <v>64</v>
      </c>
      <c r="K66" s="98">
        <f t="shared" si="26"/>
        <v>1</v>
      </c>
      <c r="L66" s="99">
        <v>2192</v>
      </c>
      <c r="M66" s="99">
        <v>100</v>
      </c>
      <c r="N66" s="100">
        <f t="shared" si="27"/>
        <v>2</v>
      </c>
      <c r="O66" s="99">
        <v>578</v>
      </c>
      <c r="P66" s="100">
        <f t="shared" si="45"/>
        <v>1</v>
      </c>
      <c r="Q66" s="114">
        <v>1974</v>
      </c>
      <c r="R66" s="99">
        <v>2390</v>
      </c>
      <c r="S66" s="100">
        <f t="shared" si="28"/>
        <v>2</v>
      </c>
      <c r="T66" s="102">
        <f t="shared" si="29"/>
        <v>8</v>
      </c>
      <c r="U66" s="99">
        <v>98</v>
      </c>
      <c r="V66" s="103">
        <f t="shared" si="30"/>
        <v>2</v>
      </c>
      <c r="W66" s="99">
        <v>96</v>
      </c>
      <c r="X66" s="104">
        <f t="shared" si="31"/>
        <v>2</v>
      </c>
      <c r="Y66" s="99">
        <v>73875</v>
      </c>
      <c r="Z66" s="103">
        <f t="shared" si="32"/>
        <v>1</v>
      </c>
      <c r="AA66" s="99">
        <v>18630</v>
      </c>
      <c r="AB66" s="105">
        <f t="shared" si="33"/>
        <v>1</v>
      </c>
      <c r="AC66" s="99">
        <v>92</v>
      </c>
      <c r="AD66" s="104">
        <f t="shared" si="34"/>
        <v>1</v>
      </c>
      <c r="AE66" s="106">
        <f t="shared" si="35"/>
        <v>7</v>
      </c>
      <c r="AF66" s="99">
        <v>7025</v>
      </c>
      <c r="AG66" s="107">
        <f t="shared" si="36"/>
        <v>3.2048357664233578</v>
      </c>
      <c r="AH66" s="108">
        <f t="shared" si="37"/>
        <v>0</v>
      </c>
      <c r="AI66" s="99">
        <v>9266</v>
      </c>
      <c r="AJ66" s="94">
        <f t="shared" si="38"/>
        <v>4.4741670690487689</v>
      </c>
      <c r="AK66" s="109">
        <f t="shared" si="39"/>
        <v>0</v>
      </c>
      <c r="AL66" s="99">
        <v>3024</v>
      </c>
      <c r="AM66" s="94">
        <f t="shared" si="40"/>
        <v>33.6</v>
      </c>
      <c r="AN66" s="110">
        <f t="shared" si="41"/>
        <v>1</v>
      </c>
      <c r="AO66" s="111">
        <f t="shared" si="42"/>
        <v>1</v>
      </c>
      <c r="AP66" s="112">
        <f t="shared" si="43"/>
        <v>16</v>
      </c>
      <c r="AQ66" s="147">
        <f t="shared" si="44"/>
        <v>0.88888888888888884</v>
      </c>
      <c r="AR66" s="148" t="s">
        <v>73</v>
      </c>
    </row>
    <row r="67" spans="1:49" s="17" customFormat="1" x14ac:dyDescent="0.25">
      <c r="A67" s="36">
        <f t="shared" si="46"/>
        <v>51</v>
      </c>
      <c r="B67" s="84" t="s">
        <v>74</v>
      </c>
      <c r="C67" s="94">
        <v>56</v>
      </c>
      <c r="D67" s="99">
        <v>58</v>
      </c>
      <c r="E67" s="95">
        <f t="shared" si="47"/>
        <v>1</v>
      </c>
      <c r="F67" s="96">
        <v>1212</v>
      </c>
      <c r="G67" s="99">
        <v>1215</v>
      </c>
      <c r="H67" s="97">
        <f t="shared" si="25"/>
        <v>1</v>
      </c>
      <c r="I67" s="96">
        <v>43</v>
      </c>
      <c r="J67" s="99">
        <v>43</v>
      </c>
      <c r="K67" s="98">
        <f t="shared" si="26"/>
        <v>1</v>
      </c>
      <c r="L67" s="99">
        <v>1319</v>
      </c>
      <c r="M67" s="99">
        <v>100</v>
      </c>
      <c r="N67" s="100">
        <f t="shared" si="27"/>
        <v>2</v>
      </c>
      <c r="O67" s="99">
        <v>231</v>
      </c>
      <c r="P67" s="100">
        <f t="shared" si="45"/>
        <v>1</v>
      </c>
      <c r="Q67" s="113">
        <v>1402</v>
      </c>
      <c r="R67" s="99">
        <v>1628</v>
      </c>
      <c r="S67" s="100">
        <f t="shared" si="28"/>
        <v>2</v>
      </c>
      <c r="T67" s="102">
        <f t="shared" si="29"/>
        <v>8</v>
      </c>
      <c r="U67" s="99">
        <v>100</v>
      </c>
      <c r="V67" s="103">
        <f t="shared" si="30"/>
        <v>2</v>
      </c>
      <c r="W67" s="99">
        <v>99</v>
      </c>
      <c r="X67" s="104">
        <f t="shared" si="31"/>
        <v>2</v>
      </c>
      <c r="Y67" s="99">
        <v>61583</v>
      </c>
      <c r="Z67" s="103">
        <f t="shared" si="32"/>
        <v>1</v>
      </c>
      <c r="AA67" s="99">
        <v>13915</v>
      </c>
      <c r="AB67" s="105">
        <f t="shared" si="33"/>
        <v>1</v>
      </c>
      <c r="AC67" s="99">
        <v>98</v>
      </c>
      <c r="AD67" s="104">
        <f t="shared" si="34"/>
        <v>1</v>
      </c>
      <c r="AE67" s="106">
        <f t="shared" si="35"/>
        <v>7</v>
      </c>
      <c r="AF67" s="99">
        <v>6959</v>
      </c>
      <c r="AG67" s="107">
        <f t="shared" si="36"/>
        <v>5.2759666413949962</v>
      </c>
      <c r="AH67" s="108">
        <f t="shared" si="37"/>
        <v>0</v>
      </c>
      <c r="AI67" s="99">
        <v>2027</v>
      </c>
      <c r="AJ67" s="94">
        <f t="shared" si="38"/>
        <v>1.6683127572016461</v>
      </c>
      <c r="AK67" s="109">
        <f t="shared" si="39"/>
        <v>0</v>
      </c>
      <c r="AL67" s="99">
        <v>2107</v>
      </c>
      <c r="AM67" s="94">
        <f t="shared" si="40"/>
        <v>36.327586206896555</v>
      </c>
      <c r="AN67" s="110">
        <f t="shared" si="41"/>
        <v>1</v>
      </c>
      <c r="AO67" s="111">
        <f t="shared" si="42"/>
        <v>1</v>
      </c>
      <c r="AP67" s="112">
        <f t="shared" si="43"/>
        <v>16</v>
      </c>
      <c r="AQ67" s="147">
        <f t="shared" si="44"/>
        <v>0.88888888888888884</v>
      </c>
      <c r="AR67" s="148" t="s">
        <v>74</v>
      </c>
    </row>
    <row r="68" spans="1:49" s="17" customFormat="1" x14ac:dyDescent="0.25">
      <c r="A68" s="36">
        <f t="shared" si="46"/>
        <v>52</v>
      </c>
      <c r="B68" s="84" t="s">
        <v>77</v>
      </c>
      <c r="C68" s="94">
        <v>26</v>
      </c>
      <c r="D68" s="99">
        <v>28</v>
      </c>
      <c r="E68" s="95">
        <f t="shared" si="47"/>
        <v>1</v>
      </c>
      <c r="F68" s="96">
        <v>512</v>
      </c>
      <c r="G68" s="99">
        <v>523</v>
      </c>
      <c r="H68" s="97">
        <f t="shared" si="25"/>
        <v>1</v>
      </c>
      <c r="I68" s="96">
        <v>21</v>
      </c>
      <c r="J68" s="99">
        <v>21</v>
      </c>
      <c r="K68" s="98">
        <f t="shared" si="26"/>
        <v>1</v>
      </c>
      <c r="L68" s="99">
        <v>826</v>
      </c>
      <c r="M68" s="99">
        <v>95</v>
      </c>
      <c r="N68" s="100">
        <f t="shared" si="27"/>
        <v>2</v>
      </c>
      <c r="O68" s="99">
        <v>316</v>
      </c>
      <c r="P68" s="100">
        <f t="shared" si="45"/>
        <v>1</v>
      </c>
      <c r="Q68" s="101">
        <v>630</v>
      </c>
      <c r="R68" s="99">
        <v>879</v>
      </c>
      <c r="S68" s="100">
        <f t="shared" si="28"/>
        <v>2</v>
      </c>
      <c r="T68" s="102">
        <f t="shared" si="29"/>
        <v>8</v>
      </c>
      <c r="U68" s="99">
        <v>99</v>
      </c>
      <c r="V68" s="103">
        <f t="shared" si="30"/>
        <v>2</v>
      </c>
      <c r="W68" s="99">
        <v>94</v>
      </c>
      <c r="X68" s="104">
        <f t="shared" si="31"/>
        <v>2</v>
      </c>
      <c r="Y68" s="99">
        <v>21933</v>
      </c>
      <c r="Z68" s="103">
        <f t="shared" si="32"/>
        <v>1</v>
      </c>
      <c r="AA68" s="99">
        <v>4033</v>
      </c>
      <c r="AB68" s="105">
        <f t="shared" si="33"/>
        <v>1</v>
      </c>
      <c r="AC68" s="99">
        <v>93</v>
      </c>
      <c r="AD68" s="104">
        <f t="shared" si="34"/>
        <v>1</v>
      </c>
      <c r="AE68" s="106">
        <f t="shared" si="35"/>
        <v>7</v>
      </c>
      <c r="AF68" s="99">
        <v>2032</v>
      </c>
      <c r="AG68" s="107">
        <f t="shared" si="36"/>
        <v>2.460048426150121</v>
      </c>
      <c r="AH68" s="108">
        <f t="shared" si="37"/>
        <v>0</v>
      </c>
      <c r="AI68" s="99">
        <v>1074</v>
      </c>
      <c r="AJ68" s="94">
        <f t="shared" si="38"/>
        <v>2.0535372848948374</v>
      </c>
      <c r="AK68" s="109">
        <f t="shared" si="39"/>
        <v>0</v>
      </c>
      <c r="AL68" s="99">
        <v>850</v>
      </c>
      <c r="AM68" s="94">
        <f t="shared" si="40"/>
        <v>30.357142857142858</v>
      </c>
      <c r="AN68" s="110">
        <f t="shared" si="41"/>
        <v>1</v>
      </c>
      <c r="AO68" s="111">
        <f t="shared" si="42"/>
        <v>1</v>
      </c>
      <c r="AP68" s="112">
        <f t="shared" si="43"/>
        <v>16</v>
      </c>
      <c r="AQ68" s="147">
        <f t="shared" si="44"/>
        <v>0.88888888888888884</v>
      </c>
      <c r="AR68" s="148" t="s">
        <v>77</v>
      </c>
    </row>
    <row r="69" spans="1:49" s="17" customFormat="1" x14ac:dyDescent="0.25">
      <c r="A69" s="36">
        <f t="shared" si="46"/>
        <v>53</v>
      </c>
      <c r="B69" s="84" t="s">
        <v>78</v>
      </c>
      <c r="C69" s="94">
        <v>50</v>
      </c>
      <c r="D69" s="99">
        <v>60</v>
      </c>
      <c r="E69" s="95">
        <f t="shared" si="47"/>
        <v>1</v>
      </c>
      <c r="F69" s="96">
        <v>1133</v>
      </c>
      <c r="G69" s="99">
        <v>1163</v>
      </c>
      <c r="H69" s="97">
        <f t="shared" ref="H69:H80" si="48">IF(OR(0.04&gt;=(F69-G69)/F69),(-0.04&lt;=(F69-G69)/F69)*1,0)</f>
        <v>1</v>
      </c>
      <c r="I69" s="96">
        <v>38</v>
      </c>
      <c r="J69" s="99">
        <v>38</v>
      </c>
      <c r="K69" s="98">
        <f t="shared" ref="K69:K95" si="49">IF(I69=J69,1,0)</f>
        <v>1</v>
      </c>
      <c r="L69" s="99">
        <v>1898</v>
      </c>
      <c r="M69" s="99">
        <v>100</v>
      </c>
      <c r="N69" s="100">
        <f t="shared" ref="N69:N89" si="50">IF(M69&gt;=95,2,IF(M69&gt;=85,1,0))</f>
        <v>2</v>
      </c>
      <c r="O69" s="99">
        <v>264</v>
      </c>
      <c r="P69" s="100">
        <f t="shared" si="45"/>
        <v>1</v>
      </c>
      <c r="Q69" s="101">
        <v>1270</v>
      </c>
      <c r="R69" s="99">
        <v>1653</v>
      </c>
      <c r="S69" s="100">
        <f t="shared" ref="S69:S75" si="51">IF((R69/Q69)&gt;=0.95,2,IF((R69/Q69)&gt;=0.9,1,0))</f>
        <v>2</v>
      </c>
      <c r="T69" s="102">
        <f t="shared" ref="T69:T95" si="52">E69+H69+K69+N69+P69+S69</f>
        <v>8</v>
      </c>
      <c r="U69" s="99">
        <v>98</v>
      </c>
      <c r="V69" s="103">
        <f t="shared" ref="V69:V95" si="53">IF(U69&gt;=95,2,IF(U69&gt;=85,1,0))</f>
        <v>2</v>
      </c>
      <c r="W69" s="99">
        <v>95</v>
      </c>
      <c r="X69" s="104">
        <f t="shared" ref="X69:X95" si="54">IF(W69&gt;=90,2,IF(W69&gt;=80,1,0))</f>
        <v>2</v>
      </c>
      <c r="Y69" s="99">
        <v>43492</v>
      </c>
      <c r="Z69" s="103">
        <f t="shared" ref="Z69:Z95" si="55">IF((Y69/G69/13)&gt;1.36,1,0)</f>
        <v>1</v>
      </c>
      <c r="AA69" s="99">
        <v>13322</v>
      </c>
      <c r="AB69" s="105">
        <f t="shared" ref="AB69:AB95" si="56">IF(AA69&gt;G69*3,1,0)</f>
        <v>1</v>
      </c>
      <c r="AC69" s="99">
        <v>99</v>
      </c>
      <c r="AD69" s="104">
        <f t="shared" ref="AD69:AD95" si="57">IF(AC69&gt;=90,1,0)</f>
        <v>1</v>
      </c>
      <c r="AE69" s="106">
        <f t="shared" ref="AE69:AE95" si="58">V69+X69+Z69+AB69+AD69</f>
        <v>7</v>
      </c>
      <c r="AF69" s="99">
        <v>10166</v>
      </c>
      <c r="AG69" s="107">
        <f t="shared" ref="AG69:AG95" si="59">AF69/L69</f>
        <v>5.3561643835616435</v>
      </c>
      <c r="AH69" s="108">
        <f t="shared" ref="AH69:AH95" si="60">IF(AG69&gt;=5.5,1,0)</f>
        <v>0</v>
      </c>
      <c r="AI69" s="99">
        <v>7890</v>
      </c>
      <c r="AJ69" s="94">
        <f t="shared" ref="AJ69:AJ95" si="61">AI69/G69</f>
        <v>6.7841788478073948</v>
      </c>
      <c r="AK69" s="109">
        <f t="shared" ref="AK69:AK75" si="62">IF(AJ69&gt;=7.5,1,0)</f>
        <v>0</v>
      </c>
      <c r="AL69" s="99">
        <v>2365</v>
      </c>
      <c r="AM69" s="94">
        <f t="shared" ref="AM69:AM95" si="63">AL69/D69</f>
        <v>39.416666666666664</v>
      </c>
      <c r="AN69" s="110">
        <f t="shared" ref="AN69:AN95" si="64">IF(AM69&gt;=29.5,1,0)</f>
        <v>1</v>
      </c>
      <c r="AO69" s="111">
        <f t="shared" ref="AO69:AO95" si="65">AH69+AK69+AN69</f>
        <v>1</v>
      </c>
      <c r="AP69" s="112">
        <f t="shared" ref="AP69:AP95" si="66">T69+AE69+AO69</f>
        <v>16</v>
      </c>
      <c r="AQ69" s="147">
        <f t="shared" ref="AQ69:AQ95" si="67">AP69/18</f>
        <v>0.88888888888888884</v>
      </c>
      <c r="AR69" s="148" t="s">
        <v>78</v>
      </c>
    </row>
    <row r="70" spans="1:49" s="17" customFormat="1" x14ac:dyDescent="0.25">
      <c r="A70" s="36">
        <f t="shared" si="46"/>
        <v>54</v>
      </c>
      <c r="B70" s="84" t="s">
        <v>82</v>
      </c>
      <c r="C70" s="94">
        <v>58</v>
      </c>
      <c r="D70" s="99">
        <v>70</v>
      </c>
      <c r="E70" s="95">
        <f t="shared" si="47"/>
        <v>1</v>
      </c>
      <c r="F70" s="96">
        <v>1316</v>
      </c>
      <c r="G70" s="99">
        <v>1344</v>
      </c>
      <c r="H70" s="97">
        <f t="shared" si="48"/>
        <v>1</v>
      </c>
      <c r="I70" s="96">
        <v>48</v>
      </c>
      <c r="J70" s="99">
        <v>48</v>
      </c>
      <c r="K70" s="98">
        <f t="shared" si="49"/>
        <v>1</v>
      </c>
      <c r="L70" s="99">
        <v>1657</v>
      </c>
      <c r="M70" s="99">
        <v>96</v>
      </c>
      <c r="N70" s="100">
        <f t="shared" si="50"/>
        <v>2</v>
      </c>
      <c r="O70" s="99">
        <v>376</v>
      </c>
      <c r="P70" s="100">
        <f t="shared" si="45"/>
        <v>1</v>
      </c>
      <c r="Q70" s="113">
        <v>1505</v>
      </c>
      <c r="R70" s="99">
        <v>1717</v>
      </c>
      <c r="S70" s="100">
        <f t="shared" si="51"/>
        <v>2</v>
      </c>
      <c r="T70" s="102">
        <f t="shared" si="52"/>
        <v>8</v>
      </c>
      <c r="U70" s="99">
        <v>99</v>
      </c>
      <c r="V70" s="103">
        <f t="shared" si="53"/>
        <v>2</v>
      </c>
      <c r="W70" s="99">
        <v>98</v>
      </c>
      <c r="X70" s="104">
        <f t="shared" si="54"/>
        <v>2</v>
      </c>
      <c r="Y70" s="99">
        <v>68057</v>
      </c>
      <c r="Z70" s="103">
        <f t="shared" si="55"/>
        <v>1</v>
      </c>
      <c r="AA70" s="99">
        <v>14646</v>
      </c>
      <c r="AB70" s="105">
        <f t="shared" si="56"/>
        <v>1</v>
      </c>
      <c r="AC70" s="99">
        <v>97</v>
      </c>
      <c r="AD70" s="104">
        <f t="shared" si="57"/>
        <v>1</v>
      </c>
      <c r="AE70" s="106">
        <f t="shared" si="58"/>
        <v>7</v>
      </c>
      <c r="AF70" s="99">
        <v>6947</v>
      </c>
      <c r="AG70" s="107">
        <f t="shared" si="59"/>
        <v>4.1925165962582982</v>
      </c>
      <c r="AH70" s="108">
        <f t="shared" si="60"/>
        <v>0</v>
      </c>
      <c r="AI70" s="99">
        <v>3538</v>
      </c>
      <c r="AJ70" s="94">
        <f t="shared" si="61"/>
        <v>2.6324404761904763</v>
      </c>
      <c r="AK70" s="109">
        <f t="shared" si="62"/>
        <v>0</v>
      </c>
      <c r="AL70" s="99">
        <v>2312</v>
      </c>
      <c r="AM70" s="94">
        <f t="shared" si="63"/>
        <v>33.028571428571432</v>
      </c>
      <c r="AN70" s="110">
        <f t="shared" si="64"/>
        <v>1</v>
      </c>
      <c r="AO70" s="111">
        <f t="shared" si="65"/>
        <v>1</v>
      </c>
      <c r="AP70" s="112">
        <f t="shared" si="66"/>
        <v>16</v>
      </c>
      <c r="AQ70" s="147">
        <f t="shared" si="67"/>
        <v>0.88888888888888884</v>
      </c>
      <c r="AR70" s="148" t="s">
        <v>82</v>
      </c>
    </row>
    <row r="71" spans="1:49" s="17" customFormat="1" x14ac:dyDescent="0.25">
      <c r="A71" s="36">
        <f t="shared" si="46"/>
        <v>55</v>
      </c>
      <c r="B71" s="84" t="s">
        <v>83</v>
      </c>
      <c r="C71" s="94">
        <f>71+2</f>
        <v>73</v>
      </c>
      <c r="D71" s="99">
        <v>84</v>
      </c>
      <c r="E71" s="95">
        <f t="shared" si="47"/>
        <v>1</v>
      </c>
      <c r="F71" s="96">
        <v>1631</v>
      </c>
      <c r="G71" s="99">
        <v>1646</v>
      </c>
      <c r="H71" s="97">
        <f t="shared" si="48"/>
        <v>1</v>
      </c>
      <c r="I71" s="96">
        <v>54</v>
      </c>
      <c r="J71" s="99">
        <v>54</v>
      </c>
      <c r="K71" s="98">
        <f t="shared" si="49"/>
        <v>1</v>
      </c>
      <c r="L71" s="99">
        <v>2329</v>
      </c>
      <c r="M71" s="99">
        <v>98</v>
      </c>
      <c r="N71" s="100">
        <f t="shared" si="50"/>
        <v>2</v>
      </c>
      <c r="O71" s="99">
        <v>515</v>
      </c>
      <c r="P71" s="100">
        <f t="shared" si="45"/>
        <v>1</v>
      </c>
      <c r="Q71" s="101">
        <v>1737</v>
      </c>
      <c r="R71" s="99">
        <v>2110</v>
      </c>
      <c r="S71" s="100">
        <f t="shared" si="51"/>
        <v>2</v>
      </c>
      <c r="T71" s="102">
        <f t="shared" si="52"/>
        <v>8</v>
      </c>
      <c r="U71" s="99">
        <v>100</v>
      </c>
      <c r="V71" s="103">
        <f t="shared" si="53"/>
        <v>2</v>
      </c>
      <c r="W71" s="99">
        <v>100</v>
      </c>
      <c r="X71" s="104">
        <f t="shared" si="54"/>
        <v>2</v>
      </c>
      <c r="Y71" s="99">
        <v>72781</v>
      </c>
      <c r="Z71" s="103">
        <f t="shared" si="55"/>
        <v>1</v>
      </c>
      <c r="AA71" s="99">
        <v>15797</v>
      </c>
      <c r="AB71" s="105">
        <f t="shared" si="56"/>
        <v>1</v>
      </c>
      <c r="AC71" s="99">
        <v>98</v>
      </c>
      <c r="AD71" s="104">
        <f t="shared" si="57"/>
        <v>1</v>
      </c>
      <c r="AE71" s="106">
        <f t="shared" si="58"/>
        <v>7</v>
      </c>
      <c r="AF71" s="99">
        <v>9708</v>
      </c>
      <c r="AG71" s="107">
        <f t="shared" si="59"/>
        <v>4.1683125805066554</v>
      </c>
      <c r="AH71" s="108">
        <f t="shared" si="60"/>
        <v>0</v>
      </c>
      <c r="AI71" s="99">
        <v>4935</v>
      </c>
      <c r="AJ71" s="94">
        <f t="shared" si="61"/>
        <v>2.9981773997569867</v>
      </c>
      <c r="AK71" s="109">
        <f t="shared" si="62"/>
        <v>0</v>
      </c>
      <c r="AL71" s="99">
        <v>3669</v>
      </c>
      <c r="AM71" s="94">
        <f t="shared" si="63"/>
        <v>43.678571428571431</v>
      </c>
      <c r="AN71" s="110">
        <f t="shared" si="64"/>
        <v>1</v>
      </c>
      <c r="AO71" s="111">
        <f t="shared" si="65"/>
        <v>1</v>
      </c>
      <c r="AP71" s="112">
        <f t="shared" si="66"/>
        <v>16</v>
      </c>
      <c r="AQ71" s="147">
        <f t="shared" si="67"/>
        <v>0.88888888888888884</v>
      </c>
      <c r="AR71" s="148" t="s">
        <v>83</v>
      </c>
      <c r="AS71" s="18"/>
      <c r="AT71" s="18"/>
      <c r="AU71" s="18"/>
      <c r="AV71" s="18"/>
      <c r="AW71" s="18"/>
    </row>
    <row r="72" spans="1:49" s="17" customFormat="1" x14ac:dyDescent="0.25">
      <c r="A72" s="36">
        <f t="shared" si="46"/>
        <v>56</v>
      </c>
      <c r="B72" s="84" t="s">
        <v>84</v>
      </c>
      <c r="C72" s="94">
        <v>67</v>
      </c>
      <c r="D72" s="99">
        <v>76</v>
      </c>
      <c r="E72" s="95">
        <f t="shared" si="47"/>
        <v>1</v>
      </c>
      <c r="F72" s="96">
        <v>1677</v>
      </c>
      <c r="G72" s="99">
        <v>1683</v>
      </c>
      <c r="H72" s="97">
        <f t="shared" si="48"/>
        <v>1</v>
      </c>
      <c r="I72" s="96">
        <v>58</v>
      </c>
      <c r="J72" s="99">
        <v>58</v>
      </c>
      <c r="K72" s="98">
        <f t="shared" si="49"/>
        <v>1</v>
      </c>
      <c r="L72" s="99">
        <v>2010</v>
      </c>
      <c r="M72" s="99">
        <v>97</v>
      </c>
      <c r="N72" s="100">
        <f t="shared" si="50"/>
        <v>2</v>
      </c>
      <c r="O72" s="99">
        <v>259</v>
      </c>
      <c r="P72" s="100">
        <f t="shared" si="45"/>
        <v>1</v>
      </c>
      <c r="Q72" s="101">
        <v>1913.5</v>
      </c>
      <c r="R72" s="99">
        <v>2542</v>
      </c>
      <c r="S72" s="100">
        <f t="shared" si="51"/>
        <v>2</v>
      </c>
      <c r="T72" s="102">
        <f t="shared" si="52"/>
        <v>8</v>
      </c>
      <c r="U72" s="99">
        <v>99</v>
      </c>
      <c r="V72" s="103">
        <f t="shared" si="53"/>
        <v>2</v>
      </c>
      <c r="W72" s="99">
        <v>98</v>
      </c>
      <c r="X72" s="104">
        <f t="shared" si="54"/>
        <v>2</v>
      </c>
      <c r="Y72" s="99">
        <v>74290</v>
      </c>
      <c r="Z72" s="103">
        <f t="shared" si="55"/>
        <v>1</v>
      </c>
      <c r="AA72" s="99">
        <v>20816</v>
      </c>
      <c r="AB72" s="105">
        <f t="shared" si="56"/>
        <v>1</v>
      </c>
      <c r="AC72" s="99">
        <v>96</v>
      </c>
      <c r="AD72" s="104">
        <f t="shared" si="57"/>
        <v>1</v>
      </c>
      <c r="AE72" s="106">
        <f t="shared" si="58"/>
        <v>7</v>
      </c>
      <c r="AF72" s="99">
        <v>9474</v>
      </c>
      <c r="AG72" s="107">
        <f t="shared" si="59"/>
        <v>4.7134328358208952</v>
      </c>
      <c r="AH72" s="108">
        <f t="shared" si="60"/>
        <v>0</v>
      </c>
      <c r="AI72" s="99">
        <v>6413</v>
      </c>
      <c r="AJ72" s="94">
        <f t="shared" si="61"/>
        <v>3.8104575163398691</v>
      </c>
      <c r="AK72" s="109">
        <f t="shared" si="62"/>
        <v>0</v>
      </c>
      <c r="AL72" s="99">
        <v>3056</v>
      </c>
      <c r="AM72" s="94">
        <f t="shared" si="63"/>
        <v>40.210526315789473</v>
      </c>
      <c r="AN72" s="110">
        <f t="shared" si="64"/>
        <v>1</v>
      </c>
      <c r="AO72" s="111">
        <f t="shared" si="65"/>
        <v>1</v>
      </c>
      <c r="AP72" s="112">
        <f t="shared" si="66"/>
        <v>16</v>
      </c>
      <c r="AQ72" s="147">
        <f t="shared" si="67"/>
        <v>0.88888888888888884</v>
      </c>
      <c r="AR72" s="148" t="s">
        <v>84</v>
      </c>
    </row>
    <row r="73" spans="1:49" s="17" customFormat="1" x14ac:dyDescent="0.25">
      <c r="A73" s="36">
        <f t="shared" si="46"/>
        <v>57</v>
      </c>
      <c r="B73" s="84" t="s">
        <v>86</v>
      </c>
      <c r="C73" s="94">
        <v>113</v>
      </c>
      <c r="D73" s="99">
        <v>130</v>
      </c>
      <c r="E73" s="95">
        <f t="shared" si="47"/>
        <v>1</v>
      </c>
      <c r="F73" s="96">
        <v>3300</v>
      </c>
      <c r="G73" s="99">
        <v>3263</v>
      </c>
      <c r="H73" s="97">
        <f t="shared" si="48"/>
        <v>1</v>
      </c>
      <c r="I73" s="96">
        <v>96</v>
      </c>
      <c r="J73" s="99">
        <v>96</v>
      </c>
      <c r="K73" s="98">
        <f t="shared" si="49"/>
        <v>1</v>
      </c>
      <c r="L73" s="99">
        <v>5278</v>
      </c>
      <c r="M73" s="99">
        <v>99</v>
      </c>
      <c r="N73" s="100">
        <f t="shared" si="50"/>
        <v>2</v>
      </c>
      <c r="O73" s="99">
        <v>258</v>
      </c>
      <c r="P73" s="100">
        <f t="shared" si="45"/>
        <v>1</v>
      </c>
      <c r="Q73" s="117">
        <v>324</v>
      </c>
      <c r="R73" s="99">
        <v>4147</v>
      </c>
      <c r="S73" s="100">
        <f t="shared" si="51"/>
        <v>2</v>
      </c>
      <c r="T73" s="102">
        <f t="shared" si="52"/>
        <v>8</v>
      </c>
      <c r="U73" s="99">
        <v>99</v>
      </c>
      <c r="V73" s="103">
        <f t="shared" si="53"/>
        <v>2</v>
      </c>
      <c r="W73" s="99">
        <v>98</v>
      </c>
      <c r="X73" s="104">
        <f t="shared" si="54"/>
        <v>2</v>
      </c>
      <c r="Y73" s="99">
        <v>147080</v>
      </c>
      <c r="Z73" s="103">
        <f t="shared" si="55"/>
        <v>1</v>
      </c>
      <c r="AA73" s="99">
        <v>35155</v>
      </c>
      <c r="AB73" s="105">
        <f t="shared" si="56"/>
        <v>1</v>
      </c>
      <c r="AC73" s="99">
        <v>99</v>
      </c>
      <c r="AD73" s="104">
        <f t="shared" si="57"/>
        <v>1</v>
      </c>
      <c r="AE73" s="106">
        <f t="shared" si="58"/>
        <v>7</v>
      </c>
      <c r="AF73" s="99">
        <v>20703</v>
      </c>
      <c r="AG73" s="107">
        <f t="shared" si="59"/>
        <v>3.9225085259568018</v>
      </c>
      <c r="AH73" s="108">
        <f t="shared" si="60"/>
        <v>0</v>
      </c>
      <c r="AI73" s="99">
        <v>20575</v>
      </c>
      <c r="AJ73" s="94">
        <f t="shared" si="61"/>
        <v>6.3055470425988354</v>
      </c>
      <c r="AK73" s="109">
        <f t="shared" si="62"/>
        <v>0</v>
      </c>
      <c r="AL73" s="99">
        <v>4912</v>
      </c>
      <c r="AM73" s="94">
        <f t="shared" si="63"/>
        <v>37.784615384615385</v>
      </c>
      <c r="AN73" s="110">
        <f t="shared" si="64"/>
        <v>1</v>
      </c>
      <c r="AO73" s="111">
        <f t="shared" si="65"/>
        <v>1</v>
      </c>
      <c r="AP73" s="112">
        <f t="shared" si="66"/>
        <v>16</v>
      </c>
      <c r="AQ73" s="147">
        <f t="shared" si="67"/>
        <v>0.88888888888888884</v>
      </c>
      <c r="AR73" s="148" t="s">
        <v>86</v>
      </c>
    </row>
    <row r="74" spans="1:49" s="17" customFormat="1" x14ac:dyDescent="0.25">
      <c r="A74" s="36">
        <f t="shared" si="46"/>
        <v>58</v>
      </c>
      <c r="B74" s="84" t="s">
        <v>92</v>
      </c>
      <c r="C74" s="94">
        <v>47</v>
      </c>
      <c r="D74" s="99">
        <v>51</v>
      </c>
      <c r="E74" s="95">
        <f t="shared" si="47"/>
        <v>1</v>
      </c>
      <c r="F74" s="96">
        <v>910</v>
      </c>
      <c r="G74" s="99">
        <v>906</v>
      </c>
      <c r="H74" s="97">
        <f t="shared" si="48"/>
        <v>1</v>
      </c>
      <c r="I74" s="96">
        <v>34</v>
      </c>
      <c r="J74" s="99">
        <v>34</v>
      </c>
      <c r="K74" s="98">
        <f t="shared" si="49"/>
        <v>1</v>
      </c>
      <c r="L74" s="99">
        <v>1302</v>
      </c>
      <c r="M74" s="99">
        <v>96</v>
      </c>
      <c r="N74" s="100">
        <f t="shared" si="50"/>
        <v>2</v>
      </c>
      <c r="O74" s="99">
        <v>617</v>
      </c>
      <c r="P74" s="100">
        <f t="shared" si="45"/>
        <v>1</v>
      </c>
      <c r="Q74" s="101">
        <v>1081</v>
      </c>
      <c r="R74" s="99">
        <v>1278</v>
      </c>
      <c r="S74" s="100">
        <f t="shared" si="51"/>
        <v>2</v>
      </c>
      <c r="T74" s="102">
        <f t="shared" si="52"/>
        <v>8</v>
      </c>
      <c r="U74" s="99">
        <v>100</v>
      </c>
      <c r="V74" s="103">
        <f t="shared" si="53"/>
        <v>2</v>
      </c>
      <c r="W74" s="99">
        <v>92</v>
      </c>
      <c r="X74" s="104">
        <f t="shared" si="54"/>
        <v>2</v>
      </c>
      <c r="Y74" s="99">
        <v>40087</v>
      </c>
      <c r="Z74" s="103">
        <f t="shared" si="55"/>
        <v>1</v>
      </c>
      <c r="AA74" s="99">
        <v>8275</v>
      </c>
      <c r="AB74" s="105">
        <f t="shared" si="56"/>
        <v>1</v>
      </c>
      <c r="AC74" s="99">
        <v>98</v>
      </c>
      <c r="AD74" s="104">
        <f t="shared" si="57"/>
        <v>1</v>
      </c>
      <c r="AE74" s="106">
        <f t="shared" si="58"/>
        <v>7</v>
      </c>
      <c r="AF74" s="99">
        <v>2621</v>
      </c>
      <c r="AG74" s="107">
        <f t="shared" si="59"/>
        <v>2.0130568356374807</v>
      </c>
      <c r="AH74" s="108">
        <f t="shared" si="60"/>
        <v>0</v>
      </c>
      <c r="AI74" s="99">
        <v>2296</v>
      </c>
      <c r="AJ74" s="94">
        <f t="shared" si="61"/>
        <v>2.5342163355408389</v>
      </c>
      <c r="AK74" s="109">
        <f t="shared" si="62"/>
        <v>0</v>
      </c>
      <c r="AL74" s="99">
        <v>1650</v>
      </c>
      <c r="AM74" s="94">
        <f t="shared" si="63"/>
        <v>32.352941176470587</v>
      </c>
      <c r="AN74" s="110">
        <f t="shared" si="64"/>
        <v>1</v>
      </c>
      <c r="AO74" s="111">
        <f t="shared" si="65"/>
        <v>1</v>
      </c>
      <c r="AP74" s="112">
        <f t="shared" si="66"/>
        <v>16</v>
      </c>
      <c r="AQ74" s="147">
        <f t="shared" si="67"/>
        <v>0.88888888888888884</v>
      </c>
      <c r="AR74" s="148" t="s">
        <v>92</v>
      </c>
    </row>
    <row r="75" spans="1:49" s="17" customFormat="1" x14ac:dyDescent="0.25">
      <c r="A75" s="36">
        <f t="shared" si="46"/>
        <v>59</v>
      </c>
      <c r="B75" s="84" t="s">
        <v>93</v>
      </c>
      <c r="C75" s="94">
        <v>38</v>
      </c>
      <c r="D75" s="99">
        <v>44</v>
      </c>
      <c r="E75" s="95">
        <f t="shared" si="47"/>
        <v>1</v>
      </c>
      <c r="F75" s="96">
        <v>660</v>
      </c>
      <c r="G75" s="99">
        <v>665</v>
      </c>
      <c r="H75" s="97">
        <f t="shared" si="48"/>
        <v>1</v>
      </c>
      <c r="I75" s="96">
        <v>27</v>
      </c>
      <c r="J75" s="99">
        <v>27</v>
      </c>
      <c r="K75" s="98">
        <f t="shared" si="49"/>
        <v>1</v>
      </c>
      <c r="L75" s="99">
        <v>988</v>
      </c>
      <c r="M75" s="99">
        <v>98</v>
      </c>
      <c r="N75" s="100">
        <f t="shared" si="50"/>
        <v>2</v>
      </c>
      <c r="O75" s="99">
        <v>300</v>
      </c>
      <c r="P75" s="100">
        <f t="shared" si="45"/>
        <v>1</v>
      </c>
      <c r="Q75" s="101">
        <v>921</v>
      </c>
      <c r="R75" s="99">
        <v>1089</v>
      </c>
      <c r="S75" s="100">
        <f t="shared" si="51"/>
        <v>2</v>
      </c>
      <c r="T75" s="102">
        <f t="shared" si="52"/>
        <v>8</v>
      </c>
      <c r="U75" s="99">
        <v>99</v>
      </c>
      <c r="V75" s="103">
        <f t="shared" si="53"/>
        <v>2</v>
      </c>
      <c r="W75" s="99">
        <v>98</v>
      </c>
      <c r="X75" s="104">
        <f t="shared" si="54"/>
        <v>2</v>
      </c>
      <c r="Y75" s="99">
        <v>26818</v>
      </c>
      <c r="Z75" s="103">
        <f t="shared" si="55"/>
        <v>1</v>
      </c>
      <c r="AA75" s="99">
        <v>5330</v>
      </c>
      <c r="AB75" s="105">
        <f t="shared" si="56"/>
        <v>1</v>
      </c>
      <c r="AC75" s="99">
        <v>97</v>
      </c>
      <c r="AD75" s="104">
        <f t="shared" si="57"/>
        <v>1</v>
      </c>
      <c r="AE75" s="106">
        <f t="shared" si="58"/>
        <v>7</v>
      </c>
      <c r="AF75" s="99">
        <v>1983</v>
      </c>
      <c r="AG75" s="107">
        <f t="shared" si="59"/>
        <v>2.0070850202429149</v>
      </c>
      <c r="AH75" s="108">
        <f t="shared" si="60"/>
        <v>0</v>
      </c>
      <c r="AI75" s="99">
        <v>1686</v>
      </c>
      <c r="AJ75" s="94">
        <f t="shared" si="61"/>
        <v>2.5353383458646617</v>
      </c>
      <c r="AK75" s="109">
        <f t="shared" si="62"/>
        <v>0</v>
      </c>
      <c r="AL75" s="99">
        <v>1656</v>
      </c>
      <c r="AM75" s="94">
        <f t="shared" si="63"/>
        <v>37.636363636363633</v>
      </c>
      <c r="AN75" s="110">
        <f t="shared" si="64"/>
        <v>1</v>
      </c>
      <c r="AO75" s="111">
        <f t="shared" si="65"/>
        <v>1</v>
      </c>
      <c r="AP75" s="112">
        <f t="shared" si="66"/>
        <v>16</v>
      </c>
      <c r="AQ75" s="147">
        <f t="shared" si="67"/>
        <v>0.88888888888888884</v>
      </c>
      <c r="AR75" s="148" t="s">
        <v>93</v>
      </c>
      <c r="AS75" s="18"/>
      <c r="AT75" s="18"/>
      <c r="AU75" s="18"/>
      <c r="AV75" s="18"/>
      <c r="AW75" s="18"/>
    </row>
    <row r="76" spans="1:49" s="17" customFormat="1" x14ac:dyDescent="0.25">
      <c r="A76" s="36">
        <f t="shared" si="46"/>
        <v>60</v>
      </c>
      <c r="B76" s="84" t="s">
        <v>96</v>
      </c>
      <c r="C76" s="94">
        <v>45</v>
      </c>
      <c r="D76" s="99">
        <v>44</v>
      </c>
      <c r="E76" s="95">
        <f t="shared" si="47"/>
        <v>1</v>
      </c>
      <c r="F76" s="96">
        <v>1149</v>
      </c>
      <c r="G76" s="99">
        <v>1159</v>
      </c>
      <c r="H76" s="97">
        <f t="shared" si="48"/>
        <v>1</v>
      </c>
      <c r="I76" s="96">
        <v>34</v>
      </c>
      <c r="J76" s="99">
        <v>34</v>
      </c>
      <c r="K76" s="98">
        <f t="shared" si="49"/>
        <v>1</v>
      </c>
      <c r="L76" s="99">
        <v>1684</v>
      </c>
      <c r="M76" s="99">
        <v>100</v>
      </c>
      <c r="N76" s="100">
        <f t="shared" si="50"/>
        <v>2</v>
      </c>
      <c r="O76" s="99">
        <v>449</v>
      </c>
      <c r="P76" s="100">
        <f t="shared" si="45"/>
        <v>1</v>
      </c>
      <c r="Q76" s="101">
        <v>810</v>
      </c>
      <c r="R76" s="99">
        <v>662</v>
      </c>
      <c r="S76" s="100">
        <v>2</v>
      </c>
      <c r="T76" s="102">
        <f t="shared" si="52"/>
        <v>8</v>
      </c>
      <c r="U76" s="99">
        <v>100</v>
      </c>
      <c r="V76" s="103">
        <f t="shared" si="53"/>
        <v>2</v>
      </c>
      <c r="W76" s="99">
        <v>100</v>
      </c>
      <c r="X76" s="104">
        <f t="shared" si="54"/>
        <v>2</v>
      </c>
      <c r="Y76" s="99">
        <v>34437</v>
      </c>
      <c r="Z76" s="103">
        <f t="shared" si="55"/>
        <v>1</v>
      </c>
      <c r="AA76" s="99">
        <v>9343</v>
      </c>
      <c r="AB76" s="105">
        <f t="shared" si="56"/>
        <v>1</v>
      </c>
      <c r="AC76" s="99">
        <v>99</v>
      </c>
      <c r="AD76" s="104">
        <f t="shared" si="57"/>
        <v>1</v>
      </c>
      <c r="AE76" s="106">
        <f t="shared" si="58"/>
        <v>7</v>
      </c>
      <c r="AF76" s="99">
        <v>2174</v>
      </c>
      <c r="AG76" s="107">
        <f t="shared" si="59"/>
        <v>1.2909738717339667</v>
      </c>
      <c r="AH76" s="108">
        <f t="shared" si="60"/>
        <v>0</v>
      </c>
      <c r="AI76" s="122">
        <v>696</v>
      </c>
      <c r="AJ76" s="120">
        <f t="shared" si="61"/>
        <v>0.60051768766177738</v>
      </c>
      <c r="AK76" s="120">
        <v>1</v>
      </c>
      <c r="AL76" s="99">
        <v>1031</v>
      </c>
      <c r="AM76" s="94">
        <f t="shared" si="63"/>
        <v>23.431818181818183</v>
      </c>
      <c r="AN76" s="110">
        <f t="shared" si="64"/>
        <v>0</v>
      </c>
      <c r="AO76" s="111">
        <f t="shared" si="65"/>
        <v>1</v>
      </c>
      <c r="AP76" s="112">
        <f t="shared" si="66"/>
        <v>16</v>
      </c>
      <c r="AQ76" s="147">
        <f t="shared" si="67"/>
        <v>0.88888888888888884</v>
      </c>
      <c r="AR76" s="148" t="s">
        <v>96</v>
      </c>
      <c r="AS76" s="18"/>
      <c r="AT76" s="18"/>
      <c r="AU76" s="18"/>
      <c r="AV76" s="18"/>
      <c r="AW76" s="18"/>
    </row>
    <row r="77" spans="1:49" s="17" customFormat="1" x14ac:dyDescent="0.25">
      <c r="A77" s="36">
        <f t="shared" si="46"/>
        <v>61</v>
      </c>
      <c r="B77" s="84" t="s">
        <v>34</v>
      </c>
      <c r="C77" s="94">
        <v>70</v>
      </c>
      <c r="D77" s="99">
        <v>71</v>
      </c>
      <c r="E77" s="95">
        <f t="shared" si="47"/>
        <v>1</v>
      </c>
      <c r="F77" s="96">
        <v>1130</v>
      </c>
      <c r="G77" s="99">
        <v>1129</v>
      </c>
      <c r="H77" s="97">
        <f t="shared" si="48"/>
        <v>1</v>
      </c>
      <c r="I77" s="96">
        <v>40</v>
      </c>
      <c r="J77" s="99">
        <v>40</v>
      </c>
      <c r="K77" s="98">
        <f t="shared" si="49"/>
        <v>1</v>
      </c>
      <c r="L77" s="99">
        <v>1282</v>
      </c>
      <c r="M77" s="99">
        <v>100</v>
      </c>
      <c r="N77" s="100">
        <f t="shared" si="50"/>
        <v>2</v>
      </c>
      <c r="O77" s="99">
        <v>606</v>
      </c>
      <c r="P77" s="100">
        <f t="shared" si="45"/>
        <v>1</v>
      </c>
      <c r="Q77" s="101">
        <v>1309</v>
      </c>
      <c r="R77" s="99">
        <v>1663</v>
      </c>
      <c r="S77" s="100">
        <f t="shared" ref="S77:S95" si="68">IF((R77/Q77)&gt;=0.95,2,IF((R77/Q77)&gt;=0.9,1,0))</f>
        <v>2</v>
      </c>
      <c r="T77" s="102">
        <f t="shared" si="52"/>
        <v>8</v>
      </c>
      <c r="U77" s="99">
        <v>97</v>
      </c>
      <c r="V77" s="103">
        <f t="shared" si="53"/>
        <v>2</v>
      </c>
      <c r="W77" s="99">
        <v>98</v>
      </c>
      <c r="X77" s="104">
        <f t="shared" si="54"/>
        <v>2</v>
      </c>
      <c r="Y77" s="99">
        <v>54592</v>
      </c>
      <c r="Z77" s="103">
        <f t="shared" si="55"/>
        <v>1</v>
      </c>
      <c r="AA77" s="99">
        <v>13383</v>
      </c>
      <c r="AB77" s="105">
        <f t="shared" si="56"/>
        <v>1</v>
      </c>
      <c r="AC77" s="99">
        <v>96</v>
      </c>
      <c r="AD77" s="104">
        <f t="shared" si="57"/>
        <v>1</v>
      </c>
      <c r="AE77" s="106">
        <f t="shared" si="58"/>
        <v>7</v>
      </c>
      <c r="AF77" s="99">
        <v>6425</v>
      </c>
      <c r="AG77" s="107">
        <f t="shared" si="59"/>
        <v>5.0117004680187209</v>
      </c>
      <c r="AH77" s="108">
        <f t="shared" si="60"/>
        <v>0</v>
      </c>
      <c r="AI77" s="99">
        <v>7040</v>
      </c>
      <c r="AJ77" s="94">
        <f t="shared" si="61"/>
        <v>6.2356067316209032</v>
      </c>
      <c r="AK77" s="109">
        <f t="shared" ref="AK77:AK95" si="69">IF(AJ77&gt;=7.5,1,0)</f>
        <v>0</v>
      </c>
      <c r="AL77" s="99">
        <v>1940</v>
      </c>
      <c r="AM77" s="94">
        <f t="shared" si="63"/>
        <v>27.323943661971832</v>
      </c>
      <c r="AN77" s="110">
        <f t="shared" si="64"/>
        <v>0</v>
      </c>
      <c r="AO77" s="111">
        <f t="shared" si="65"/>
        <v>0</v>
      </c>
      <c r="AP77" s="112">
        <f t="shared" si="66"/>
        <v>15</v>
      </c>
      <c r="AQ77" s="149">
        <f t="shared" si="67"/>
        <v>0.83333333333333337</v>
      </c>
      <c r="AR77" s="150" t="s">
        <v>34</v>
      </c>
    </row>
    <row r="78" spans="1:49" s="17" customFormat="1" x14ac:dyDescent="0.25">
      <c r="A78" s="36">
        <f t="shared" si="46"/>
        <v>62</v>
      </c>
      <c r="B78" s="84" t="s">
        <v>38</v>
      </c>
      <c r="C78" s="94">
        <f>36+1</f>
        <v>37</v>
      </c>
      <c r="D78" s="99">
        <v>49</v>
      </c>
      <c r="E78" s="95">
        <v>1</v>
      </c>
      <c r="F78" s="96">
        <v>925</v>
      </c>
      <c r="G78" s="99">
        <v>919</v>
      </c>
      <c r="H78" s="97">
        <f t="shared" si="48"/>
        <v>1</v>
      </c>
      <c r="I78" s="96">
        <v>30</v>
      </c>
      <c r="J78" s="99">
        <v>30</v>
      </c>
      <c r="K78" s="98">
        <f t="shared" si="49"/>
        <v>1</v>
      </c>
      <c r="L78" s="99">
        <v>1148</v>
      </c>
      <c r="M78" s="99">
        <v>98</v>
      </c>
      <c r="N78" s="100">
        <f t="shared" si="50"/>
        <v>2</v>
      </c>
      <c r="O78" s="99">
        <v>341</v>
      </c>
      <c r="P78" s="100">
        <f t="shared" si="45"/>
        <v>1</v>
      </c>
      <c r="Q78" s="116">
        <v>960</v>
      </c>
      <c r="R78" s="99">
        <v>969</v>
      </c>
      <c r="S78" s="100">
        <f t="shared" si="68"/>
        <v>2</v>
      </c>
      <c r="T78" s="102">
        <f t="shared" si="52"/>
        <v>8</v>
      </c>
      <c r="U78" s="99">
        <v>95</v>
      </c>
      <c r="V78" s="103">
        <f t="shared" si="53"/>
        <v>2</v>
      </c>
      <c r="W78" s="99">
        <v>91</v>
      </c>
      <c r="X78" s="104">
        <f t="shared" si="54"/>
        <v>2</v>
      </c>
      <c r="Y78" s="99">
        <v>42174</v>
      </c>
      <c r="Z78" s="103">
        <f t="shared" si="55"/>
        <v>1</v>
      </c>
      <c r="AA78" s="99">
        <v>9230</v>
      </c>
      <c r="AB78" s="105">
        <f t="shared" si="56"/>
        <v>1</v>
      </c>
      <c r="AC78" s="99">
        <v>95</v>
      </c>
      <c r="AD78" s="104">
        <f t="shared" si="57"/>
        <v>1</v>
      </c>
      <c r="AE78" s="106">
        <f t="shared" si="58"/>
        <v>7</v>
      </c>
      <c r="AF78" s="99">
        <v>4040</v>
      </c>
      <c r="AG78" s="107">
        <f t="shared" si="59"/>
        <v>3.519163763066202</v>
      </c>
      <c r="AH78" s="108">
        <f t="shared" si="60"/>
        <v>0</v>
      </c>
      <c r="AI78" s="99">
        <v>2337</v>
      </c>
      <c r="AJ78" s="94">
        <f t="shared" si="61"/>
        <v>2.5429815016322088</v>
      </c>
      <c r="AK78" s="109">
        <f t="shared" si="69"/>
        <v>0</v>
      </c>
      <c r="AL78" s="99">
        <v>1205</v>
      </c>
      <c r="AM78" s="94">
        <f t="shared" si="63"/>
        <v>24.591836734693878</v>
      </c>
      <c r="AN78" s="110">
        <f t="shared" si="64"/>
        <v>0</v>
      </c>
      <c r="AO78" s="111">
        <f t="shared" si="65"/>
        <v>0</v>
      </c>
      <c r="AP78" s="112">
        <f t="shared" si="66"/>
        <v>15</v>
      </c>
      <c r="AQ78" s="149">
        <f t="shared" si="67"/>
        <v>0.83333333333333337</v>
      </c>
      <c r="AR78" s="150" t="s">
        <v>38</v>
      </c>
      <c r="AS78" s="18"/>
      <c r="AT78" s="18"/>
      <c r="AU78" s="18"/>
      <c r="AV78" s="18"/>
      <c r="AW78" s="18"/>
    </row>
    <row r="79" spans="1:49" s="17" customFormat="1" x14ac:dyDescent="0.25">
      <c r="A79" s="36">
        <f t="shared" si="46"/>
        <v>63</v>
      </c>
      <c r="B79" s="84" t="s">
        <v>41</v>
      </c>
      <c r="C79" s="94">
        <f>29+1</f>
        <v>30</v>
      </c>
      <c r="D79" s="99">
        <v>38</v>
      </c>
      <c r="E79" s="95">
        <v>1</v>
      </c>
      <c r="F79" s="96">
        <v>659</v>
      </c>
      <c r="G79" s="99">
        <v>661</v>
      </c>
      <c r="H79" s="97">
        <f t="shared" si="48"/>
        <v>1</v>
      </c>
      <c r="I79" s="96">
        <v>22</v>
      </c>
      <c r="J79" s="99">
        <v>22</v>
      </c>
      <c r="K79" s="98">
        <f t="shared" si="49"/>
        <v>1</v>
      </c>
      <c r="L79" s="99">
        <v>810</v>
      </c>
      <c r="M79" s="99">
        <v>95</v>
      </c>
      <c r="N79" s="100">
        <f t="shared" si="50"/>
        <v>2</v>
      </c>
      <c r="O79" s="99">
        <v>302</v>
      </c>
      <c r="P79" s="138">
        <f t="shared" si="45"/>
        <v>1</v>
      </c>
      <c r="Q79" s="101">
        <v>699</v>
      </c>
      <c r="R79" s="99">
        <v>825</v>
      </c>
      <c r="S79" s="100">
        <f t="shared" si="68"/>
        <v>2</v>
      </c>
      <c r="T79" s="102">
        <f t="shared" si="52"/>
        <v>8</v>
      </c>
      <c r="U79" s="99">
        <v>100</v>
      </c>
      <c r="V79" s="103">
        <f t="shared" si="53"/>
        <v>2</v>
      </c>
      <c r="W79" s="99">
        <v>95</v>
      </c>
      <c r="X79" s="104">
        <f t="shared" si="54"/>
        <v>2</v>
      </c>
      <c r="Y79" s="99">
        <v>30057</v>
      </c>
      <c r="Z79" s="103">
        <f t="shared" si="55"/>
        <v>1</v>
      </c>
      <c r="AA79" s="99">
        <v>6274</v>
      </c>
      <c r="AB79" s="105">
        <f t="shared" si="56"/>
        <v>1</v>
      </c>
      <c r="AC79" s="99">
        <v>97</v>
      </c>
      <c r="AD79" s="104">
        <f t="shared" si="57"/>
        <v>1</v>
      </c>
      <c r="AE79" s="106">
        <f t="shared" si="58"/>
        <v>7</v>
      </c>
      <c r="AF79" s="99">
        <v>1692</v>
      </c>
      <c r="AG79" s="107">
        <f t="shared" si="59"/>
        <v>2.088888888888889</v>
      </c>
      <c r="AH79" s="108">
        <f t="shared" si="60"/>
        <v>0</v>
      </c>
      <c r="AI79" s="99">
        <v>833</v>
      </c>
      <c r="AJ79" s="94">
        <f t="shared" si="61"/>
        <v>1.260211800302572</v>
      </c>
      <c r="AK79" s="109">
        <f t="shared" si="69"/>
        <v>0</v>
      </c>
      <c r="AL79" s="99">
        <v>985</v>
      </c>
      <c r="AM79" s="94">
        <f t="shared" si="63"/>
        <v>25.921052631578949</v>
      </c>
      <c r="AN79" s="110">
        <f t="shared" si="64"/>
        <v>0</v>
      </c>
      <c r="AO79" s="111">
        <f t="shared" si="65"/>
        <v>0</v>
      </c>
      <c r="AP79" s="112">
        <f t="shared" si="66"/>
        <v>15</v>
      </c>
      <c r="AQ79" s="149">
        <f t="shared" si="67"/>
        <v>0.83333333333333337</v>
      </c>
      <c r="AR79" s="150" t="s">
        <v>41</v>
      </c>
    </row>
    <row r="80" spans="1:49" s="17" customFormat="1" x14ac:dyDescent="0.25">
      <c r="A80" s="36">
        <f t="shared" si="46"/>
        <v>64</v>
      </c>
      <c r="B80" s="84" t="s">
        <v>46</v>
      </c>
      <c r="C80" s="94">
        <v>34</v>
      </c>
      <c r="D80" s="99">
        <v>37</v>
      </c>
      <c r="E80" s="95">
        <f t="shared" ref="E80:E89" si="70">IF(OR(0.25&gt;=(C80-D80)/C80),(-0.25&lt;=(C80-D80)/C80)*1,0)</f>
        <v>1</v>
      </c>
      <c r="F80" s="96">
        <v>591</v>
      </c>
      <c r="G80" s="99">
        <v>612</v>
      </c>
      <c r="H80" s="97">
        <f t="shared" si="48"/>
        <v>1</v>
      </c>
      <c r="I80" s="96">
        <v>26</v>
      </c>
      <c r="J80" s="99">
        <v>26</v>
      </c>
      <c r="K80" s="98">
        <f t="shared" si="49"/>
        <v>1</v>
      </c>
      <c r="L80" s="99">
        <v>809</v>
      </c>
      <c r="M80" s="99">
        <v>100</v>
      </c>
      <c r="N80" s="100">
        <f t="shared" si="50"/>
        <v>2</v>
      </c>
      <c r="O80" s="99">
        <v>303</v>
      </c>
      <c r="P80" s="100">
        <f t="shared" si="45"/>
        <v>1</v>
      </c>
      <c r="Q80" s="101">
        <v>820</v>
      </c>
      <c r="R80" s="99">
        <v>960</v>
      </c>
      <c r="S80" s="100">
        <f t="shared" si="68"/>
        <v>2</v>
      </c>
      <c r="T80" s="102">
        <f t="shared" si="52"/>
        <v>8</v>
      </c>
      <c r="U80" s="99">
        <v>96</v>
      </c>
      <c r="V80" s="103">
        <f t="shared" si="53"/>
        <v>2</v>
      </c>
      <c r="W80" s="99">
        <v>92</v>
      </c>
      <c r="X80" s="104">
        <f t="shared" si="54"/>
        <v>2</v>
      </c>
      <c r="Y80" s="99">
        <v>30425</v>
      </c>
      <c r="Z80" s="103">
        <f t="shared" si="55"/>
        <v>1</v>
      </c>
      <c r="AA80" s="99">
        <v>3443</v>
      </c>
      <c r="AB80" s="105">
        <f t="shared" si="56"/>
        <v>1</v>
      </c>
      <c r="AC80" s="99">
        <v>90</v>
      </c>
      <c r="AD80" s="104">
        <f t="shared" si="57"/>
        <v>1</v>
      </c>
      <c r="AE80" s="106">
        <f t="shared" si="58"/>
        <v>7</v>
      </c>
      <c r="AF80" s="99">
        <v>462</v>
      </c>
      <c r="AG80" s="107">
        <f t="shared" si="59"/>
        <v>0.57107540173053151</v>
      </c>
      <c r="AH80" s="108">
        <f t="shared" si="60"/>
        <v>0</v>
      </c>
      <c r="AI80" s="99">
        <v>1154</v>
      </c>
      <c r="AJ80" s="94">
        <f t="shared" si="61"/>
        <v>1.8856209150326797</v>
      </c>
      <c r="AK80" s="109">
        <f t="shared" si="69"/>
        <v>0</v>
      </c>
      <c r="AL80" s="99">
        <v>934</v>
      </c>
      <c r="AM80" s="94">
        <f t="shared" si="63"/>
        <v>25.243243243243242</v>
      </c>
      <c r="AN80" s="110">
        <f t="shared" si="64"/>
        <v>0</v>
      </c>
      <c r="AO80" s="111">
        <f t="shared" si="65"/>
        <v>0</v>
      </c>
      <c r="AP80" s="112">
        <f t="shared" si="66"/>
        <v>15</v>
      </c>
      <c r="AQ80" s="149">
        <f t="shared" si="67"/>
        <v>0.83333333333333337</v>
      </c>
      <c r="AR80" s="150" t="s">
        <v>46</v>
      </c>
    </row>
    <row r="81" spans="1:49" s="17" customFormat="1" x14ac:dyDescent="0.25">
      <c r="A81" s="36">
        <f t="shared" si="46"/>
        <v>65</v>
      </c>
      <c r="B81" s="84" t="s">
        <v>55</v>
      </c>
      <c r="C81" s="94">
        <v>59</v>
      </c>
      <c r="D81" s="99">
        <v>64</v>
      </c>
      <c r="E81" s="95">
        <f t="shared" si="70"/>
        <v>1</v>
      </c>
      <c r="F81" s="96">
        <v>1714</v>
      </c>
      <c r="G81" s="99">
        <v>1787</v>
      </c>
      <c r="H81" s="97">
        <v>1</v>
      </c>
      <c r="I81" s="96">
        <v>54</v>
      </c>
      <c r="J81" s="99">
        <v>54</v>
      </c>
      <c r="K81" s="98">
        <f t="shared" si="49"/>
        <v>1</v>
      </c>
      <c r="L81" s="99">
        <v>2672</v>
      </c>
      <c r="M81" s="99">
        <v>98</v>
      </c>
      <c r="N81" s="100">
        <f t="shared" si="50"/>
        <v>2</v>
      </c>
      <c r="O81" s="99">
        <v>367</v>
      </c>
      <c r="P81" s="100">
        <f t="shared" si="45"/>
        <v>1</v>
      </c>
      <c r="Q81" s="101">
        <v>1664</v>
      </c>
      <c r="R81" s="99">
        <v>1962</v>
      </c>
      <c r="S81" s="100">
        <f t="shared" si="68"/>
        <v>2</v>
      </c>
      <c r="T81" s="102">
        <f t="shared" si="52"/>
        <v>8</v>
      </c>
      <c r="U81" s="99">
        <v>95</v>
      </c>
      <c r="V81" s="103">
        <f t="shared" si="53"/>
        <v>2</v>
      </c>
      <c r="W81" s="99">
        <v>90</v>
      </c>
      <c r="X81" s="104">
        <f t="shared" si="54"/>
        <v>2</v>
      </c>
      <c r="Y81" s="99">
        <v>72711</v>
      </c>
      <c r="Z81" s="103">
        <f t="shared" si="55"/>
        <v>1</v>
      </c>
      <c r="AA81" s="99">
        <v>14847</v>
      </c>
      <c r="AB81" s="105">
        <f t="shared" si="56"/>
        <v>1</v>
      </c>
      <c r="AC81" s="99">
        <v>94</v>
      </c>
      <c r="AD81" s="104">
        <f t="shared" si="57"/>
        <v>1</v>
      </c>
      <c r="AE81" s="106">
        <f t="shared" si="58"/>
        <v>7</v>
      </c>
      <c r="AF81" s="99">
        <v>2608</v>
      </c>
      <c r="AG81" s="107">
        <f t="shared" si="59"/>
        <v>0.9760479041916168</v>
      </c>
      <c r="AH81" s="108">
        <f t="shared" si="60"/>
        <v>0</v>
      </c>
      <c r="AI81" s="99">
        <v>4043</v>
      </c>
      <c r="AJ81" s="94">
        <f t="shared" si="61"/>
        <v>2.2624510352546165</v>
      </c>
      <c r="AK81" s="109">
        <f t="shared" si="69"/>
        <v>0</v>
      </c>
      <c r="AL81" s="99">
        <v>1799</v>
      </c>
      <c r="AM81" s="94">
        <f t="shared" si="63"/>
        <v>28.109375</v>
      </c>
      <c r="AN81" s="110">
        <f t="shared" si="64"/>
        <v>0</v>
      </c>
      <c r="AO81" s="111">
        <f t="shared" si="65"/>
        <v>0</v>
      </c>
      <c r="AP81" s="112">
        <f t="shared" si="66"/>
        <v>15</v>
      </c>
      <c r="AQ81" s="149">
        <f t="shared" si="67"/>
        <v>0.83333333333333337</v>
      </c>
      <c r="AR81" s="150" t="s">
        <v>55</v>
      </c>
    </row>
    <row r="82" spans="1:49" s="17" customFormat="1" x14ac:dyDescent="0.25">
      <c r="A82" s="36">
        <f t="shared" ref="A82:A89" si="71">A81+1</f>
        <v>66</v>
      </c>
      <c r="B82" s="84" t="s">
        <v>57</v>
      </c>
      <c r="C82" s="94">
        <v>44</v>
      </c>
      <c r="D82" s="99">
        <v>46</v>
      </c>
      <c r="E82" s="95">
        <f t="shared" si="70"/>
        <v>1</v>
      </c>
      <c r="F82" s="96">
        <v>921</v>
      </c>
      <c r="G82" s="99">
        <v>895</v>
      </c>
      <c r="H82" s="97">
        <f>IF(OR(0.04&gt;=(F82-G82)/F82),(-0.04&lt;=(F82-G82)/F82)*1,0)</f>
        <v>1</v>
      </c>
      <c r="I82" s="96">
        <v>33</v>
      </c>
      <c r="J82" s="99">
        <v>33</v>
      </c>
      <c r="K82" s="98">
        <f t="shared" si="49"/>
        <v>1</v>
      </c>
      <c r="L82" s="99">
        <v>1006</v>
      </c>
      <c r="M82" s="99">
        <v>98</v>
      </c>
      <c r="N82" s="100">
        <f t="shared" si="50"/>
        <v>2</v>
      </c>
      <c r="O82" s="99">
        <v>286</v>
      </c>
      <c r="P82" s="100">
        <f t="shared" si="45"/>
        <v>1</v>
      </c>
      <c r="Q82" s="101">
        <v>1048</v>
      </c>
      <c r="R82" s="99">
        <v>1276</v>
      </c>
      <c r="S82" s="100">
        <f t="shared" si="68"/>
        <v>2</v>
      </c>
      <c r="T82" s="102">
        <f t="shared" si="52"/>
        <v>8</v>
      </c>
      <c r="U82" s="99">
        <v>99</v>
      </c>
      <c r="V82" s="103">
        <f t="shared" si="53"/>
        <v>2</v>
      </c>
      <c r="W82" s="99">
        <v>98</v>
      </c>
      <c r="X82" s="104">
        <f t="shared" si="54"/>
        <v>2</v>
      </c>
      <c r="Y82" s="99">
        <v>36385</v>
      </c>
      <c r="Z82" s="103">
        <f t="shared" si="55"/>
        <v>1</v>
      </c>
      <c r="AA82" s="99">
        <v>6006</v>
      </c>
      <c r="AB82" s="105">
        <f t="shared" si="56"/>
        <v>1</v>
      </c>
      <c r="AC82" s="99">
        <v>90</v>
      </c>
      <c r="AD82" s="104">
        <f t="shared" si="57"/>
        <v>1</v>
      </c>
      <c r="AE82" s="106">
        <f t="shared" si="58"/>
        <v>7</v>
      </c>
      <c r="AF82" s="99">
        <v>4873</v>
      </c>
      <c r="AG82" s="107">
        <f t="shared" si="59"/>
        <v>4.8439363817097414</v>
      </c>
      <c r="AH82" s="108">
        <f t="shared" si="60"/>
        <v>0</v>
      </c>
      <c r="AI82" s="99">
        <v>4341</v>
      </c>
      <c r="AJ82" s="94">
        <f t="shared" si="61"/>
        <v>4.8502793296089388</v>
      </c>
      <c r="AK82" s="109">
        <f t="shared" si="69"/>
        <v>0</v>
      </c>
      <c r="AL82" s="99">
        <v>1320</v>
      </c>
      <c r="AM82" s="94">
        <f t="shared" si="63"/>
        <v>28.695652173913043</v>
      </c>
      <c r="AN82" s="110">
        <f t="shared" si="64"/>
        <v>0</v>
      </c>
      <c r="AO82" s="111">
        <f t="shared" si="65"/>
        <v>0</v>
      </c>
      <c r="AP82" s="112">
        <f t="shared" si="66"/>
        <v>15</v>
      </c>
      <c r="AQ82" s="149">
        <f t="shared" si="67"/>
        <v>0.83333333333333337</v>
      </c>
      <c r="AR82" s="150" t="s">
        <v>57</v>
      </c>
    </row>
    <row r="83" spans="1:49" s="17" customFormat="1" x14ac:dyDescent="0.25">
      <c r="A83" s="36">
        <f t="shared" si="71"/>
        <v>67</v>
      </c>
      <c r="B83" s="84" t="s">
        <v>59</v>
      </c>
      <c r="C83" s="94">
        <f>47+2</f>
        <v>49</v>
      </c>
      <c r="D83" s="99">
        <v>55</v>
      </c>
      <c r="E83" s="95">
        <f t="shared" si="70"/>
        <v>1</v>
      </c>
      <c r="F83" s="96">
        <v>1089</v>
      </c>
      <c r="G83" s="99">
        <v>1092</v>
      </c>
      <c r="H83" s="97">
        <f>IF(OR(0.04&gt;=(F83-G83)/F83),(-0.04&lt;=(F83-G83)/F83)*1,0)</f>
        <v>1</v>
      </c>
      <c r="I83" s="96">
        <v>36</v>
      </c>
      <c r="J83" s="99">
        <v>36</v>
      </c>
      <c r="K83" s="98">
        <f t="shared" si="49"/>
        <v>1</v>
      </c>
      <c r="L83" s="99">
        <v>1241</v>
      </c>
      <c r="M83" s="99">
        <v>100</v>
      </c>
      <c r="N83" s="100">
        <f t="shared" si="50"/>
        <v>2</v>
      </c>
      <c r="O83" s="99">
        <v>639</v>
      </c>
      <c r="P83" s="100">
        <f t="shared" si="45"/>
        <v>1</v>
      </c>
      <c r="Q83" s="101">
        <v>1158</v>
      </c>
      <c r="R83" s="99">
        <v>1380</v>
      </c>
      <c r="S83" s="100">
        <f t="shared" si="68"/>
        <v>2</v>
      </c>
      <c r="T83" s="102">
        <f t="shared" si="52"/>
        <v>8</v>
      </c>
      <c r="U83" s="99">
        <v>99</v>
      </c>
      <c r="V83" s="103">
        <f t="shared" si="53"/>
        <v>2</v>
      </c>
      <c r="W83" s="99">
        <v>98</v>
      </c>
      <c r="X83" s="104">
        <f t="shared" si="54"/>
        <v>2</v>
      </c>
      <c r="Y83" s="99">
        <v>37295</v>
      </c>
      <c r="Z83" s="103">
        <f t="shared" si="55"/>
        <v>1</v>
      </c>
      <c r="AA83" s="99">
        <v>12086</v>
      </c>
      <c r="AB83" s="105">
        <f t="shared" si="56"/>
        <v>1</v>
      </c>
      <c r="AC83" s="99">
        <v>92</v>
      </c>
      <c r="AD83" s="104">
        <f t="shared" si="57"/>
        <v>1</v>
      </c>
      <c r="AE83" s="106">
        <f t="shared" si="58"/>
        <v>7</v>
      </c>
      <c r="AF83" s="99">
        <v>5447</v>
      </c>
      <c r="AG83" s="107">
        <f t="shared" si="59"/>
        <v>4.389202256244964</v>
      </c>
      <c r="AH83" s="108">
        <f t="shared" si="60"/>
        <v>0</v>
      </c>
      <c r="AI83" s="99">
        <v>3621</v>
      </c>
      <c r="AJ83" s="94">
        <f t="shared" si="61"/>
        <v>3.3159340659340661</v>
      </c>
      <c r="AK83" s="109">
        <f t="shared" si="69"/>
        <v>0</v>
      </c>
      <c r="AL83" s="99">
        <v>1471</v>
      </c>
      <c r="AM83" s="94">
        <f t="shared" si="63"/>
        <v>26.745454545454546</v>
      </c>
      <c r="AN83" s="110">
        <f t="shared" si="64"/>
        <v>0</v>
      </c>
      <c r="AO83" s="111">
        <f t="shared" si="65"/>
        <v>0</v>
      </c>
      <c r="AP83" s="112">
        <f t="shared" si="66"/>
        <v>15</v>
      </c>
      <c r="AQ83" s="149">
        <f t="shared" si="67"/>
        <v>0.83333333333333337</v>
      </c>
      <c r="AR83" s="150" t="s">
        <v>59</v>
      </c>
      <c r="AS83" s="18"/>
      <c r="AT83" s="18"/>
      <c r="AU83" s="18"/>
      <c r="AV83" s="18"/>
      <c r="AW83" s="18"/>
    </row>
    <row r="84" spans="1:49" s="18" customFormat="1" x14ac:dyDescent="0.25">
      <c r="A84" s="36">
        <f t="shared" si="71"/>
        <v>68</v>
      </c>
      <c r="B84" s="84" t="s">
        <v>61</v>
      </c>
      <c r="C84" s="94">
        <f>91+1</f>
        <v>92</v>
      </c>
      <c r="D84" s="99">
        <v>103</v>
      </c>
      <c r="E84" s="95">
        <f t="shared" si="70"/>
        <v>1</v>
      </c>
      <c r="F84" s="96">
        <v>2198</v>
      </c>
      <c r="G84" s="99">
        <v>2219</v>
      </c>
      <c r="H84" s="97">
        <f>IF(OR(0.04&gt;=(F84-G84)/F84),(-0.04&lt;=(F84-G84)/F84)*1,0)</f>
        <v>1</v>
      </c>
      <c r="I84" s="96">
        <v>69</v>
      </c>
      <c r="J84" s="99">
        <v>69</v>
      </c>
      <c r="K84" s="98">
        <f t="shared" si="49"/>
        <v>1</v>
      </c>
      <c r="L84" s="99">
        <v>3662</v>
      </c>
      <c r="M84" s="99">
        <v>99</v>
      </c>
      <c r="N84" s="100">
        <f t="shared" si="50"/>
        <v>2</v>
      </c>
      <c r="O84" s="99">
        <v>586</v>
      </c>
      <c r="P84" s="100">
        <f t="shared" si="45"/>
        <v>1</v>
      </c>
      <c r="Q84" s="101">
        <v>2172</v>
      </c>
      <c r="R84" s="99">
        <v>2563</v>
      </c>
      <c r="S84" s="100">
        <f t="shared" si="68"/>
        <v>2</v>
      </c>
      <c r="T84" s="102">
        <f t="shared" si="52"/>
        <v>8</v>
      </c>
      <c r="U84" s="99">
        <v>95</v>
      </c>
      <c r="V84" s="103">
        <f t="shared" si="53"/>
        <v>2</v>
      </c>
      <c r="W84" s="99">
        <v>83</v>
      </c>
      <c r="X84" s="104">
        <f t="shared" si="54"/>
        <v>1</v>
      </c>
      <c r="Y84" s="99">
        <v>78979</v>
      </c>
      <c r="Z84" s="103">
        <f t="shared" si="55"/>
        <v>1</v>
      </c>
      <c r="AA84" s="99">
        <v>24120</v>
      </c>
      <c r="AB84" s="105">
        <f t="shared" si="56"/>
        <v>1</v>
      </c>
      <c r="AC84" s="99">
        <v>94</v>
      </c>
      <c r="AD84" s="104">
        <f t="shared" si="57"/>
        <v>1</v>
      </c>
      <c r="AE84" s="106">
        <f t="shared" si="58"/>
        <v>6</v>
      </c>
      <c r="AF84" s="99">
        <v>13275</v>
      </c>
      <c r="AG84" s="107">
        <f t="shared" si="59"/>
        <v>3.6250682687056255</v>
      </c>
      <c r="AH84" s="108">
        <f t="shared" si="60"/>
        <v>0</v>
      </c>
      <c r="AI84" s="99">
        <v>8445</v>
      </c>
      <c r="AJ84" s="94">
        <f t="shared" si="61"/>
        <v>3.8057683641279856</v>
      </c>
      <c r="AK84" s="109">
        <f t="shared" si="69"/>
        <v>0</v>
      </c>
      <c r="AL84" s="99">
        <v>3183</v>
      </c>
      <c r="AM84" s="94">
        <f t="shared" si="63"/>
        <v>30.902912621359224</v>
      </c>
      <c r="AN84" s="110">
        <f t="shared" si="64"/>
        <v>1</v>
      </c>
      <c r="AO84" s="111">
        <f t="shared" si="65"/>
        <v>1</v>
      </c>
      <c r="AP84" s="112">
        <f t="shared" si="66"/>
        <v>15</v>
      </c>
      <c r="AQ84" s="149">
        <f t="shared" si="67"/>
        <v>0.83333333333333337</v>
      </c>
      <c r="AR84" s="150" t="s">
        <v>61</v>
      </c>
      <c r="AS84" s="17"/>
      <c r="AT84" s="17"/>
      <c r="AU84" s="17"/>
      <c r="AV84" s="17"/>
      <c r="AW84" s="17"/>
    </row>
    <row r="85" spans="1:49" s="18" customFormat="1" x14ac:dyDescent="0.25">
      <c r="A85" s="36">
        <f t="shared" si="71"/>
        <v>69</v>
      </c>
      <c r="B85" s="84" t="s">
        <v>85</v>
      </c>
      <c r="C85" s="94">
        <f>33+1</f>
        <v>34</v>
      </c>
      <c r="D85" s="99">
        <v>40</v>
      </c>
      <c r="E85" s="95">
        <f t="shared" si="70"/>
        <v>1</v>
      </c>
      <c r="F85" s="96">
        <v>664</v>
      </c>
      <c r="G85" s="99">
        <v>663</v>
      </c>
      <c r="H85" s="97">
        <f>IF(OR(0.04&gt;=(F85-G85)/F85),(-0.04&lt;=(F85-G85)/F85)*1,0)</f>
        <v>1</v>
      </c>
      <c r="I85" s="96">
        <v>25</v>
      </c>
      <c r="J85" s="99">
        <v>25</v>
      </c>
      <c r="K85" s="98">
        <f t="shared" si="49"/>
        <v>1</v>
      </c>
      <c r="L85" s="99">
        <v>944</v>
      </c>
      <c r="M85" s="99">
        <v>96</v>
      </c>
      <c r="N85" s="100">
        <f t="shared" si="50"/>
        <v>2</v>
      </c>
      <c r="O85" s="99">
        <v>326</v>
      </c>
      <c r="P85" s="100">
        <f t="shared" si="45"/>
        <v>1</v>
      </c>
      <c r="Q85" s="101">
        <v>764</v>
      </c>
      <c r="R85" s="99">
        <v>991</v>
      </c>
      <c r="S85" s="100">
        <f t="shared" si="68"/>
        <v>2</v>
      </c>
      <c r="T85" s="102">
        <f t="shared" si="52"/>
        <v>8</v>
      </c>
      <c r="U85" s="99">
        <v>99</v>
      </c>
      <c r="V85" s="103">
        <f t="shared" si="53"/>
        <v>2</v>
      </c>
      <c r="W85" s="99">
        <v>99</v>
      </c>
      <c r="X85" s="104">
        <f t="shared" si="54"/>
        <v>2</v>
      </c>
      <c r="Y85" s="99">
        <v>33610</v>
      </c>
      <c r="Z85" s="103">
        <f t="shared" si="55"/>
        <v>1</v>
      </c>
      <c r="AA85" s="99">
        <v>7111</v>
      </c>
      <c r="AB85" s="105">
        <f t="shared" si="56"/>
        <v>1</v>
      </c>
      <c r="AC85" s="99">
        <v>95</v>
      </c>
      <c r="AD85" s="104">
        <f t="shared" si="57"/>
        <v>1</v>
      </c>
      <c r="AE85" s="106">
        <f t="shared" si="58"/>
        <v>7</v>
      </c>
      <c r="AF85" s="99">
        <v>3905</v>
      </c>
      <c r="AG85" s="107">
        <f t="shared" si="59"/>
        <v>4.1366525423728815</v>
      </c>
      <c r="AH85" s="108">
        <f t="shared" si="60"/>
        <v>0</v>
      </c>
      <c r="AI85" s="99">
        <v>2963</v>
      </c>
      <c r="AJ85" s="94">
        <f t="shared" si="61"/>
        <v>4.4690799396681751</v>
      </c>
      <c r="AK85" s="109">
        <f t="shared" si="69"/>
        <v>0</v>
      </c>
      <c r="AL85" s="99">
        <v>1079</v>
      </c>
      <c r="AM85" s="94">
        <f t="shared" si="63"/>
        <v>26.975000000000001</v>
      </c>
      <c r="AN85" s="110">
        <f t="shared" si="64"/>
        <v>0</v>
      </c>
      <c r="AO85" s="111">
        <f t="shared" si="65"/>
        <v>0</v>
      </c>
      <c r="AP85" s="112">
        <f t="shared" si="66"/>
        <v>15</v>
      </c>
      <c r="AQ85" s="149">
        <f t="shared" si="67"/>
        <v>0.83333333333333337</v>
      </c>
      <c r="AR85" s="150" t="s">
        <v>85</v>
      </c>
      <c r="AS85" s="17"/>
      <c r="AT85" s="17"/>
      <c r="AU85" s="17"/>
      <c r="AV85" s="17"/>
      <c r="AW85" s="17"/>
    </row>
    <row r="86" spans="1:49" s="18" customFormat="1" x14ac:dyDescent="0.25">
      <c r="A86" s="36">
        <f t="shared" si="71"/>
        <v>70</v>
      </c>
      <c r="B86" s="84" t="s">
        <v>87</v>
      </c>
      <c r="C86" s="94">
        <f>13+1</f>
        <v>14</v>
      </c>
      <c r="D86" s="99">
        <v>16</v>
      </c>
      <c r="E86" s="95">
        <f t="shared" si="70"/>
        <v>1</v>
      </c>
      <c r="F86" s="96">
        <v>158</v>
      </c>
      <c r="G86" s="99">
        <v>171</v>
      </c>
      <c r="H86" s="97">
        <v>1</v>
      </c>
      <c r="I86" s="96">
        <v>10</v>
      </c>
      <c r="J86" s="99">
        <v>10</v>
      </c>
      <c r="K86" s="98">
        <f t="shared" si="49"/>
        <v>1</v>
      </c>
      <c r="L86" s="99">
        <v>227</v>
      </c>
      <c r="M86" s="99">
        <v>99</v>
      </c>
      <c r="N86" s="100">
        <f t="shared" si="50"/>
        <v>2</v>
      </c>
      <c r="O86" s="128">
        <v>171</v>
      </c>
      <c r="P86" s="139">
        <v>1</v>
      </c>
      <c r="Q86" s="101">
        <v>273</v>
      </c>
      <c r="R86" s="99">
        <v>324</v>
      </c>
      <c r="S86" s="100">
        <f t="shared" si="68"/>
        <v>2</v>
      </c>
      <c r="T86" s="102">
        <f t="shared" si="52"/>
        <v>8</v>
      </c>
      <c r="U86" s="99">
        <v>95</v>
      </c>
      <c r="V86" s="103">
        <f t="shared" si="53"/>
        <v>2</v>
      </c>
      <c r="W86" s="99">
        <v>100</v>
      </c>
      <c r="X86" s="104">
        <f t="shared" si="54"/>
        <v>2</v>
      </c>
      <c r="Y86" s="99">
        <v>7362</v>
      </c>
      <c r="Z86" s="103">
        <f t="shared" si="55"/>
        <v>1</v>
      </c>
      <c r="AA86" s="99">
        <v>2221</v>
      </c>
      <c r="AB86" s="105">
        <f t="shared" si="56"/>
        <v>1</v>
      </c>
      <c r="AC86" s="99">
        <v>95</v>
      </c>
      <c r="AD86" s="104">
        <f t="shared" si="57"/>
        <v>1</v>
      </c>
      <c r="AE86" s="106">
        <f t="shared" si="58"/>
        <v>7</v>
      </c>
      <c r="AF86" s="99">
        <v>256</v>
      </c>
      <c r="AG86" s="107">
        <f t="shared" si="59"/>
        <v>1.1277533039647578</v>
      </c>
      <c r="AH86" s="108">
        <f t="shared" si="60"/>
        <v>0</v>
      </c>
      <c r="AI86" s="99">
        <v>47</v>
      </c>
      <c r="AJ86" s="94">
        <f t="shared" si="61"/>
        <v>0.27485380116959063</v>
      </c>
      <c r="AK86" s="109">
        <f t="shared" si="69"/>
        <v>0</v>
      </c>
      <c r="AL86" s="99">
        <v>323</v>
      </c>
      <c r="AM86" s="94">
        <f t="shared" si="63"/>
        <v>20.1875</v>
      </c>
      <c r="AN86" s="110">
        <f t="shared" si="64"/>
        <v>0</v>
      </c>
      <c r="AO86" s="111">
        <f t="shared" si="65"/>
        <v>0</v>
      </c>
      <c r="AP86" s="112">
        <f t="shared" si="66"/>
        <v>15</v>
      </c>
      <c r="AQ86" s="149">
        <f t="shared" si="67"/>
        <v>0.83333333333333337</v>
      </c>
      <c r="AR86" s="150" t="s">
        <v>87</v>
      </c>
      <c r="AS86" s="17"/>
      <c r="AT86" s="17"/>
      <c r="AU86" s="17"/>
      <c r="AV86" s="17"/>
      <c r="AW86" s="17"/>
    </row>
    <row r="87" spans="1:49" s="17" customFormat="1" x14ac:dyDescent="0.25">
      <c r="A87" s="36">
        <f t="shared" si="71"/>
        <v>71</v>
      </c>
      <c r="B87" s="84" t="s">
        <v>100</v>
      </c>
      <c r="C87" s="94">
        <v>74</v>
      </c>
      <c r="D87" s="99">
        <v>80</v>
      </c>
      <c r="E87" s="95">
        <f t="shared" si="70"/>
        <v>1</v>
      </c>
      <c r="F87" s="96">
        <v>1963</v>
      </c>
      <c r="G87" s="99">
        <v>2016</v>
      </c>
      <c r="H87" s="97">
        <f>IF(OR(0.04&gt;=(F87-G87)/F87),(-0.04&lt;=(F87-G87)/F87)*1,0)</f>
        <v>1</v>
      </c>
      <c r="I87" s="96">
        <v>57</v>
      </c>
      <c r="J87" s="99">
        <v>57</v>
      </c>
      <c r="K87" s="98">
        <f t="shared" si="49"/>
        <v>1</v>
      </c>
      <c r="L87" s="99">
        <v>3077</v>
      </c>
      <c r="M87" s="99">
        <v>98</v>
      </c>
      <c r="N87" s="100">
        <f t="shared" si="50"/>
        <v>2</v>
      </c>
      <c r="O87" s="99">
        <v>251</v>
      </c>
      <c r="P87" s="100">
        <f>IF(O87&gt;=200,1,0)</f>
        <v>1</v>
      </c>
      <c r="Q87" s="101">
        <v>1726</v>
      </c>
      <c r="R87" s="99">
        <v>2466</v>
      </c>
      <c r="S87" s="100">
        <f t="shared" si="68"/>
        <v>2</v>
      </c>
      <c r="T87" s="102">
        <f t="shared" si="52"/>
        <v>8</v>
      </c>
      <c r="U87" s="99">
        <v>97</v>
      </c>
      <c r="V87" s="103">
        <f t="shared" si="53"/>
        <v>2</v>
      </c>
      <c r="W87" s="99">
        <v>87</v>
      </c>
      <c r="X87" s="104">
        <f t="shared" si="54"/>
        <v>1</v>
      </c>
      <c r="Y87" s="99">
        <v>84879</v>
      </c>
      <c r="Z87" s="103">
        <f t="shared" si="55"/>
        <v>1</v>
      </c>
      <c r="AA87" s="99">
        <v>26393</v>
      </c>
      <c r="AB87" s="105">
        <f t="shared" si="56"/>
        <v>1</v>
      </c>
      <c r="AC87" s="99">
        <v>95</v>
      </c>
      <c r="AD87" s="104">
        <f t="shared" si="57"/>
        <v>1</v>
      </c>
      <c r="AE87" s="106">
        <f t="shared" si="58"/>
        <v>6</v>
      </c>
      <c r="AF87" s="99">
        <v>15087</v>
      </c>
      <c r="AG87" s="107">
        <f t="shared" si="59"/>
        <v>4.9031524211894704</v>
      </c>
      <c r="AH87" s="108">
        <f t="shared" si="60"/>
        <v>0</v>
      </c>
      <c r="AI87" s="99">
        <v>5666</v>
      </c>
      <c r="AJ87" s="94">
        <f t="shared" si="61"/>
        <v>2.810515873015873</v>
      </c>
      <c r="AK87" s="109">
        <f t="shared" si="69"/>
        <v>0</v>
      </c>
      <c r="AL87" s="99">
        <v>2991</v>
      </c>
      <c r="AM87" s="94">
        <f t="shared" si="63"/>
        <v>37.387500000000003</v>
      </c>
      <c r="AN87" s="110">
        <f t="shared" si="64"/>
        <v>1</v>
      </c>
      <c r="AO87" s="111">
        <f t="shared" si="65"/>
        <v>1</v>
      </c>
      <c r="AP87" s="112">
        <f t="shared" si="66"/>
        <v>15</v>
      </c>
      <c r="AQ87" s="149">
        <f t="shared" si="67"/>
        <v>0.83333333333333337</v>
      </c>
      <c r="AR87" s="150" t="s">
        <v>100</v>
      </c>
      <c r="AS87" s="18"/>
      <c r="AT87" s="18"/>
      <c r="AU87" s="18"/>
      <c r="AV87" s="18"/>
      <c r="AW87" s="18"/>
    </row>
    <row r="88" spans="1:49" s="17" customFormat="1" x14ac:dyDescent="0.25">
      <c r="A88" s="36">
        <f t="shared" si="71"/>
        <v>72</v>
      </c>
      <c r="B88" s="84" t="s">
        <v>101</v>
      </c>
      <c r="C88" s="94">
        <v>83</v>
      </c>
      <c r="D88" s="99">
        <v>92</v>
      </c>
      <c r="E88" s="95">
        <f t="shared" si="70"/>
        <v>1</v>
      </c>
      <c r="F88" s="96">
        <v>2660</v>
      </c>
      <c r="G88" s="99">
        <v>2689</v>
      </c>
      <c r="H88" s="97">
        <f>IF(OR(0.04&gt;=(F88-G88)/F88),(-0.04&lt;=(F88-G88)/F88)*1,0)</f>
        <v>1</v>
      </c>
      <c r="I88" s="96">
        <v>70</v>
      </c>
      <c r="J88" s="99">
        <v>70</v>
      </c>
      <c r="K88" s="98">
        <f t="shared" si="49"/>
        <v>1</v>
      </c>
      <c r="L88" s="99">
        <v>4098</v>
      </c>
      <c r="M88" s="99">
        <v>94</v>
      </c>
      <c r="N88" s="100">
        <f t="shared" si="50"/>
        <v>1</v>
      </c>
      <c r="O88" s="99">
        <v>674</v>
      </c>
      <c r="P88" s="100">
        <f>IF(O88&gt;=200,1,0)</f>
        <v>1</v>
      </c>
      <c r="Q88" s="121">
        <v>2255</v>
      </c>
      <c r="R88" s="99">
        <v>2646</v>
      </c>
      <c r="S88" s="100">
        <f t="shared" si="68"/>
        <v>2</v>
      </c>
      <c r="T88" s="102">
        <f t="shared" si="52"/>
        <v>7</v>
      </c>
      <c r="U88" s="99">
        <v>98</v>
      </c>
      <c r="V88" s="103">
        <f t="shared" si="53"/>
        <v>2</v>
      </c>
      <c r="W88" s="99">
        <v>91</v>
      </c>
      <c r="X88" s="104">
        <f t="shared" si="54"/>
        <v>2</v>
      </c>
      <c r="Y88" s="99">
        <v>91281</v>
      </c>
      <c r="Z88" s="103">
        <f t="shared" si="55"/>
        <v>1</v>
      </c>
      <c r="AA88" s="99">
        <v>31270</v>
      </c>
      <c r="AB88" s="105">
        <f t="shared" si="56"/>
        <v>1</v>
      </c>
      <c r="AC88" s="99">
        <v>93</v>
      </c>
      <c r="AD88" s="104">
        <f t="shared" si="57"/>
        <v>1</v>
      </c>
      <c r="AE88" s="106">
        <f t="shared" si="58"/>
        <v>7</v>
      </c>
      <c r="AF88" s="99">
        <v>21447</v>
      </c>
      <c r="AG88" s="107">
        <f t="shared" si="59"/>
        <v>5.2335285505124451</v>
      </c>
      <c r="AH88" s="108">
        <f t="shared" si="60"/>
        <v>0</v>
      </c>
      <c r="AI88" s="99">
        <v>12375</v>
      </c>
      <c r="AJ88" s="94">
        <f t="shared" si="61"/>
        <v>4.6020825585719596</v>
      </c>
      <c r="AK88" s="109">
        <f t="shared" si="69"/>
        <v>0</v>
      </c>
      <c r="AL88" s="99">
        <v>4185</v>
      </c>
      <c r="AM88" s="94">
        <f t="shared" si="63"/>
        <v>45.489130434782609</v>
      </c>
      <c r="AN88" s="110">
        <f t="shared" si="64"/>
        <v>1</v>
      </c>
      <c r="AO88" s="111">
        <f t="shared" si="65"/>
        <v>1</v>
      </c>
      <c r="AP88" s="112">
        <f t="shared" si="66"/>
        <v>15</v>
      </c>
      <c r="AQ88" s="149">
        <f t="shared" si="67"/>
        <v>0.83333333333333337</v>
      </c>
      <c r="AR88" s="150" t="s">
        <v>101</v>
      </c>
    </row>
    <row r="89" spans="1:49" s="17" customFormat="1" x14ac:dyDescent="0.25">
      <c r="A89" s="36">
        <f t="shared" si="71"/>
        <v>73</v>
      </c>
      <c r="B89" s="84" t="s">
        <v>33</v>
      </c>
      <c r="C89" s="94">
        <f>27+3+4</f>
        <v>34</v>
      </c>
      <c r="D89" s="99">
        <v>35</v>
      </c>
      <c r="E89" s="95">
        <f t="shared" si="70"/>
        <v>1</v>
      </c>
      <c r="F89" s="96">
        <v>671</v>
      </c>
      <c r="G89" s="99">
        <v>682</v>
      </c>
      <c r="H89" s="97">
        <f>IF(OR(0.04&gt;=(F89-G89)/F89),(-0.04&lt;=(F89-G89)/F89)*1,0)</f>
        <v>1</v>
      </c>
      <c r="I89" s="96">
        <v>25</v>
      </c>
      <c r="J89" s="99">
        <v>25</v>
      </c>
      <c r="K89" s="98">
        <f t="shared" si="49"/>
        <v>1</v>
      </c>
      <c r="L89" s="99">
        <v>945</v>
      </c>
      <c r="M89" s="99">
        <v>82</v>
      </c>
      <c r="N89" s="100">
        <f t="shared" si="50"/>
        <v>0</v>
      </c>
      <c r="O89" s="99">
        <v>205</v>
      </c>
      <c r="P89" s="100">
        <f>IF(O89&gt;=200,1,0)</f>
        <v>1</v>
      </c>
      <c r="Q89" s="114">
        <v>737</v>
      </c>
      <c r="R89" s="99">
        <v>870</v>
      </c>
      <c r="S89" s="100">
        <f t="shared" si="68"/>
        <v>2</v>
      </c>
      <c r="T89" s="102">
        <f t="shared" si="52"/>
        <v>6</v>
      </c>
      <c r="U89" s="99">
        <v>99</v>
      </c>
      <c r="V89" s="103">
        <f t="shared" si="53"/>
        <v>2</v>
      </c>
      <c r="W89" s="99">
        <v>99</v>
      </c>
      <c r="X89" s="104">
        <f t="shared" si="54"/>
        <v>2</v>
      </c>
      <c r="Y89" s="99">
        <v>27141</v>
      </c>
      <c r="Z89" s="103">
        <f t="shared" si="55"/>
        <v>1</v>
      </c>
      <c r="AA89" s="99">
        <v>7347</v>
      </c>
      <c r="AB89" s="105">
        <f t="shared" si="56"/>
        <v>1</v>
      </c>
      <c r="AC89" s="99">
        <v>96</v>
      </c>
      <c r="AD89" s="104">
        <f t="shared" si="57"/>
        <v>1</v>
      </c>
      <c r="AE89" s="106">
        <f t="shared" si="58"/>
        <v>7</v>
      </c>
      <c r="AF89" s="99">
        <v>2922</v>
      </c>
      <c r="AG89" s="107">
        <f t="shared" si="59"/>
        <v>3.0920634920634922</v>
      </c>
      <c r="AH89" s="108">
        <f t="shared" si="60"/>
        <v>0</v>
      </c>
      <c r="AI89" s="99">
        <v>4924</v>
      </c>
      <c r="AJ89" s="94">
        <f t="shared" si="61"/>
        <v>7.2199413489736068</v>
      </c>
      <c r="AK89" s="109">
        <f t="shared" si="69"/>
        <v>0</v>
      </c>
      <c r="AL89" s="99">
        <v>1507</v>
      </c>
      <c r="AM89" s="94">
        <f t="shared" si="63"/>
        <v>43.057142857142857</v>
      </c>
      <c r="AN89" s="110">
        <f t="shared" si="64"/>
        <v>1</v>
      </c>
      <c r="AO89" s="111">
        <f t="shared" si="65"/>
        <v>1</v>
      </c>
      <c r="AP89" s="112">
        <f t="shared" si="66"/>
        <v>14</v>
      </c>
      <c r="AQ89" s="151">
        <f t="shared" si="67"/>
        <v>0.77777777777777779</v>
      </c>
      <c r="AR89" s="152" t="s">
        <v>33</v>
      </c>
    </row>
    <row r="90" spans="1:49" s="17" customFormat="1" x14ac:dyDescent="0.25">
      <c r="A90" s="36">
        <v>91</v>
      </c>
      <c r="B90" s="84" t="s">
        <v>103</v>
      </c>
      <c r="C90" s="94">
        <v>15</v>
      </c>
      <c r="D90" s="99">
        <v>19</v>
      </c>
      <c r="E90" s="95">
        <v>1</v>
      </c>
      <c r="F90" s="96">
        <v>571</v>
      </c>
      <c r="G90" s="99">
        <v>433</v>
      </c>
      <c r="H90" s="97">
        <v>1</v>
      </c>
      <c r="I90" s="96">
        <v>24</v>
      </c>
      <c r="J90" s="99">
        <v>24</v>
      </c>
      <c r="K90" s="98">
        <f t="shared" si="49"/>
        <v>1</v>
      </c>
      <c r="L90" s="130">
        <v>404</v>
      </c>
      <c r="M90" s="130">
        <v>72</v>
      </c>
      <c r="N90" s="137">
        <v>2</v>
      </c>
      <c r="O90" s="128">
        <v>103</v>
      </c>
      <c r="P90" s="139">
        <v>1</v>
      </c>
      <c r="Q90" s="113">
        <v>409</v>
      </c>
      <c r="R90" s="99">
        <v>515</v>
      </c>
      <c r="S90" s="100">
        <f t="shared" si="68"/>
        <v>2</v>
      </c>
      <c r="T90" s="102">
        <f t="shared" si="52"/>
        <v>8</v>
      </c>
      <c r="U90" s="99">
        <v>96</v>
      </c>
      <c r="V90" s="103">
        <f t="shared" si="53"/>
        <v>2</v>
      </c>
      <c r="W90" s="99">
        <v>96</v>
      </c>
      <c r="X90" s="104">
        <f t="shared" si="54"/>
        <v>2</v>
      </c>
      <c r="Y90" s="99">
        <v>12217</v>
      </c>
      <c r="Z90" s="103">
        <f t="shared" si="55"/>
        <v>1</v>
      </c>
      <c r="AA90" s="99">
        <v>3831</v>
      </c>
      <c r="AB90" s="105">
        <f t="shared" si="56"/>
        <v>1</v>
      </c>
      <c r="AC90" s="99">
        <v>67</v>
      </c>
      <c r="AD90" s="104">
        <f t="shared" si="57"/>
        <v>0</v>
      </c>
      <c r="AE90" s="106">
        <f t="shared" si="58"/>
        <v>6</v>
      </c>
      <c r="AF90" s="99">
        <v>2</v>
      </c>
      <c r="AG90" s="107">
        <f t="shared" si="59"/>
        <v>4.9504950495049506E-3</v>
      </c>
      <c r="AH90" s="108">
        <f t="shared" si="60"/>
        <v>0</v>
      </c>
      <c r="AI90" s="99">
        <v>130</v>
      </c>
      <c r="AJ90" s="94">
        <f t="shared" si="61"/>
        <v>0.30023094688221708</v>
      </c>
      <c r="AK90" s="109">
        <f t="shared" si="69"/>
        <v>0</v>
      </c>
      <c r="AL90" s="99">
        <v>511</v>
      </c>
      <c r="AM90" s="94">
        <f t="shared" si="63"/>
        <v>26.894736842105264</v>
      </c>
      <c r="AN90" s="110">
        <f t="shared" si="64"/>
        <v>0</v>
      </c>
      <c r="AO90" s="111">
        <f t="shared" si="65"/>
        <v>0</v>
      </c>
      <c r="AP90" s="112">
        <f t="shared" si="66"/>
        <v>14</v>
      </c>
      <c r="AQ90" s="151">
        <f t="shared" si="67"/>
        <v>0.77777777777777779</v>
      </c>
      <c r="AR90" s="152" t="s">
        <v>103</v>
      </c>
    </row>
    <row r="91" spans="1:49" s="17" customFormat="1" x14ac:dyDescent="0.25">
      <c r="A91" s="36">
        <f>A90+1</f>
        <v>92</v>
      </c>
      <c r="B91" s="84" t="s">
        <v>44</v>
      </c>
      <c r="C91" s="94">
        <v>47</v>
      </c>
      <c r="D91" s="99">
        <v>48</v>
      </c>
      <c r="E91" s="95">
        <f>IF(OR(0.25&gt;=(C91-D91)/C91),(-0.25&lt;=(C91-D91)/C91)*1,0)</f>
        <v>1</v>
      </c>
      <c r="F91" s="96">
        <v>878</v>
      </c>
      <c r="G91" s="99">
        <v>874</v>
      </c>
      <c r="H91" s="97">
        <f>IF(OR(0.04&gt;=(F91-G91)/F91),(-0.04&lt;=(F91-G91)/F91)*1,0)</f>
        <v>1</v>
      </c>
      <c r="I91" s="96">
        <v>33</v>
      </c>
      <c r="J91" s="99">
        <v>33</v>
      </c>
      <c r="K91" s="98">
        <f t="shared" si="49"/>
        <v>1</v>
      </c>
      <c r="L91" s="99">
        <v>1184</v>
      </c>
      <c r="M91" s="99">
        <v>89</v>
      </c>
      <c r="N91" s="100">
        <f>IF(M91&gt;=95,2,IF(M91&gt;=85,1,0))</f>
        <v>1</v>
      </c>
      <c r="O91" s="99">
        <v>337</v>
      </c>
      <c r="P91" s="100">
        <f>IF(O91&gt;=200,1,0)</f>
        <v>1</v>
      </c>
      <c r="Q91" s="101">
        <v>844</v>
      </c>
      <c r="R91" s="99">
        <v>1231</v>
      </c>
      <c r="S91" s="100">
        <f t="shared" si="68"/>
        <v>2</v>
      </c>
      <c r="T91" s="102">
        <f t="shared" si="52"/>
        <v>7</v>
      </c>
      <c r="U91" s="99">
        <v>94</v>
      </c>
      <c r="V91" s="103">
        <f t="shared" si="53"/>
        <v>1</v>
      </c>
      <c r="W91" s="99">
        <v>88</v>
      </c>
      <c r="X91" s="104">
        <f t="shared" si="54"/>
        <v>1</v>
      </c>
      <c r="Y91" s="99">
        <v>34604</v>
      </c>
      <c r="Z91" s="103">
        <f t="shared" si="55"/>
        <v>1</v>
      </c>
      <c r="AA91" s="99">
        <v>7556</v>
      </c>
      <c r="AB91" s="105">
        <f t="shared" si="56"/>
        <v>1</v>
      </c>
      <c r="AC91" s="99">
        <v>90</v>
      </c>
      <c r="AD91" s="104">
        <f t="shared" si="57"/>
        <v>1</v>
      </c>
      <c r="AE91" s="106">
        <f t="shared" si="58"/>
        <v>5</v>
      </c>
      <c r="AF91" s="99">
        <v>1284</v>
      </c>
      <c r="AG91" s="107">
        <f t="shared" si="59"/>
        <v>1.0844594594594594</v>
      </c>
      <c r="AH91" s="108">
        <f t="shared" si="60"/>
        <v>0</v>
      </c>
      <c r="AI91" s="99">
        <v>3393</v>
      </c>
      <c r="AJ91" s="94">
        <f t="shared" si="61"/>
        <v>3.8821510297482837</v>
      </c>
      <c r="AK91" s="109">
        <f t="shared" si="69"/>
        <v>0</v>
      </c>
      <c r="AL91" s="99">
        <v>1587</v>
      </c>
      <c r="AM91" s="94">
        <f t="shared" si="63"/>
        <v>33.0625</v>
      </c>
      <c r="AN91" s="110">
        <f t="shared" si="64"/>
        <v>1</v>
      </c>
      <c r="AO91" s="111">
        <f t="shared" si="65"/>
        <v>1</v>
      </c>
      <c r="AP91" s="112">
        <f t="shared" si="66"/>
        <v>13</v>
      </c>
      <c r="AQ91" s="151">
        <f t="shared" si="67"/>
        <v>0.72222222222222221</v>
      </c>
      <c r="AR91" s="152" t="s">
        <v>44</v>
      </c>
      <c r="AS91" s="18"/>
      <c r="AT91" s="18"/>
      <c r="AU91" s="18"/>
      <c r="AV91" s="18"/>
      <c r="AW91" s="18"/>
    </row>
    <row r="92" spans="1:49" s="17" customFormat="1" x14ac:dyDescent="0.25">
      <c r="A92" s="36">
        <f>A91+1</f>
        <v>93</v>
      </c>
      <c r="B92" s="84" t="s">
        <v>117</v>
      </c>
      <c r="C92" s="94">
        <v>101</v>
      </c>
      <c r="D92" s="99">
        <v>105</v>
      </c>
      <c r="E92" s="95">
        <f>IF(OR(0.25&gt;=(C92-D92)/C92),(-0.25&lt;=(C92-D92)/C92)*1,0)</f>
        <v>1</v>
      </c>
      <c r="F92" s="96">
        <v>3180</v>
      </c>
      <c r="G92" s="99">
        <v>3230</v>
      </c>
      <c r="H92" s="97">
        <f>IF(OR(0.04&gt;=(F92-G92)/F92),(-0.04&lt;=(F92-G92)/F92)*1,0)</f>
        <v>1</v>
      </c>
      <c r="I92" s="96">
        <v>89</v>
      </c>
      <c r="J92" s="99">
        <v>89</v>
      </c>
      <c r="K92" s="98">
        <f t="shared" si="49"/>
        <v>1</v>
      </c>
      <c r="L92" s="99">
        <v>5282</v>
      </c>
      <c r="M92" s="99">
        <v>100</v>
      </c>
      <c r="N92" s="100">
        <f>IF(M92&gt;=95,2,IF(M92&gt;=85,1,0))</f>
        <v>2</v>
      </c>
      <c r="O92" s="99">
        <v>1173</v>
      </c>
      <c r="P92" s="100">
        <f>IF(O92&gt;=200,1,0)</f>
        <v>1</v>
      </c>
      <c r="Q92" s="101">
        <v>2649</v>
      </c>
      <c r="R92" s="99">
        <v>3162</v>
      </c>
      <c r="S92" s="100">
        <f t="shared" si="68"/>
        <v>2</v>
      </c>
      <c r="T92" s="102">
        <f t="shared" si="52"/>
        <v>8</v>
      </c>
      <c r="U92" s="99">
        <v>92</v>
      </c>
      <c r="V92" s="103">
        <f t="shared" si="53"/>
        <v>1</v>
      </c>
      <c r="W92" s="99">
        <v>64</v>
      </c>
      <c r="X92" s="104">
        <f t="shared" si="54"/>
        <v>0</v>
      </c>
      <c r="Y92" s="99">
        <v>93935</v>
      </c>
      <c r="Z92" s="103">
        <f t="shared" si="55"/>
        <v>1</v>
      </c>
      <c r="AA92" s="99">
        <v>31095</v>
      </c>
      <c r="AB92" s="105">
        <f t="shared" si="56"/>
        <v>1</v>
      </c>
      <c r="AC92" s="99">
        <v>95</v>
      </c>
      <c r="AD92" s="104">
        <f t="shared" si="57"/>
        <v>1</v>
      </c>
      <c r="AE92" s="106">
        <f t="shared" si="58"/>
        <v>4</v>
      </c>
      <c r="AF92" s="99">
        <v>8517</v>
      </c>
      <c r="AG92" s="107">
        <f t="shared" si="59"/>
        <v>1.6124574024990534</v>
      </c>
      <c r="AH92" s="108">
        <f t="shared" si="60"/>
        <v>0</v>
      </c>
      <c r="AI92" s="99">
        <v>14370</v>
      </c>
      <c r="AJ92" s="94">
        <f t="shared" si="61"/>
        <v>4.4489164086687305</v>
      </c>
      <c r="AK92" s="109">
        <f t="shared" si="69"/>
        <v>0</v>
      </c>
      <c r="AL92" s="99">
        <v>3706</v>
      </c>
      <c r="AM92" s="94">
        <f t="shared" si="63"/>
        <v>35.295238095238098</v>
      </c>
      <c r="AN92" s="110">
        <f t="shared" si="64"/>
        <v>1</v>
      </c>
      <c r="AO92" s="111">
        <f t="shared" si="65"/>
        <v>1</v>
      </c>
      <c r="AP92" s="112">
        <f t="shared" si="66"/>
        <v>13</v>
      </c>
      <c r="AQ92" s="151">
        <f t="shared" si="67"/>
        <v>0.72222222222222221</v>
      </c>
      <c r="AR92" s="152" t="s">
        <v>76</v>
      </c>
    </row>
    <row r="93" spans="1:49" s="17" customFormat="1" x14ac:dyDescent="0.25">
      <c r="A93" s="36">
        <f>A92+1</f>
        <v>94</v>
      </c>
      <c r="B93" s="84" t="s">
        <v>88</v>
      </c>
      <c r="C93" s="94">
        <f>52+1</f>
        <v>53</v>
      </c>
      <c r="D93" s="99">
        <v>60</v>
      </c>
      <c r="E93" s="95">
        <f>IF(OR(0.25&gt;=(C93-D93)/C93),(-0.25&lt;=(C93-D93)/C93)*1,0)</f>
        <v>1</v>
      </c>
      <c r="F93" s="96">
        <v>1241</v>
      </c>
      <c r="G93" s="99">
        <v>1244</v>
      </c>
      <c r="H93" s="97">
        <f>IF(OR(0.04&gt;=(F93-G93)/F93),(-0.04&lt;=(F93-G93)/F93)*1,0)</f>
        <v>1</v>
      </c>
      <c r="I93" s="96">
        <v>45</v>
      </c>
      <c r="J93" s="99">
        <v>45</v>
      </c>
      <c r="K93" s="98">
        <f t="shared" si="49"/>
        <v>1</v>
      </c>
      <c r="L93" s="99">
        <v>1316</v>
      </c>
      <c r="M93" s="99">
        <v>98</v>
      </c>
      <c r="N93" s="100">
        <f>IF(M93&gt;=95,2,IF(M93&gt;=85,1,0))</f>
        <v>2</v>
      </c>
      <c r="O93" s="99">
        <v>427</v>
      </c>
      <c r="P93" s="100">
        <f>IF(O93&gt;=200,1,0)</f>
        <v>1</v>
      </c>
      <c r="Q93" s="101">
        <v>1423</v>
      </c>
      <c r="R93" s="99">
        <v>1644</v>
      </c>
      <c r="S93" s="100">
        <f t="shared" si="68"/>
        <v>2</v>
      </c>
      <c r="T93" s="102">
        <f t="shared" si="52"/>
        <v>8</v>
      </c>
      <c r="U93" s="99">
        <v>85</v>
      </c>
      <c r="V93" s="103">
        <f t="shared" si="53"/>
        <v>1</v>
      </c>
      <c r="W93" s="99">
        <v>68</v>
      </c>
      <c r="X93" s="104">
        <f t="shared" si="54"/>
        <v>0</v>
      </c>
      <c r="Y93" s="99">
        <v>45124</v>
      </c>
      <c r="Z93" s="103">
        <f t="shared" si="55"/>
        <v>1</v>
      </c>
      <c r="AA93" s="99">
        <v>12961</v>
      </c>
      <c r="AB93" s="105">
        <f t="shared" si="56"/>
        <v>1</v>
      </c>
      <c r="AC93" s="99">
        <v>92</v>
      </c>
      <c r="AD93" s="104">
        <f t="shared" si="57"/>
        <v>1</v>
      </c>
      <c r="AE93" s="106">
        <f t="shared" si="58"/>
        <v>4</v>
      </c>
      <c r="AF93" s="99">
        <v>9614</v>
      </c>
      <c r="AG93" s="107">
        <f t="shared" si="59"/>
        <v>7.3054711246200608</v>
      </c>
      <c r="AH93" s="108">
        <f t="shared" si="60"/>
        <v>1</v>
      </c>
      <c r="AI93" s="99">
        <v>2848</v>
      </c>
      <c r="AJ93" s="94">
        <f t="shared" si="61"/>
        <v>2.289389067524116</v>
      </c>
      <c r="AK93" s="109">
        <f t="shared" si="69"/>
        <v>0</v>
      </c>
      <c r="AL93" s="99">
        <v>1564</v>
      </c>
      <c r="AM93" s="94">
        <f t="shared" si="63"/>
        <v>26.066666666666666</v>
      </c>
      <c r="AN93" s="110">
        <f t="shared" si="64"/>
        <v>0</v>
      </c>
      <c r="AO93" s="111">
        <f t="shared" si="65"/>
        <v>1</v>
      </c>
      <c r="AP93" s="112">
        <f t="shared" si="66"/>
        <v>13</v>
      </c>
      <c r="AQ93" s="151">
        <f t="shared" si="67"/>
        <v>0.72222222222222221</v>
      </c>
      <c r="AR93" s="152" t="s">
        <v>88</v>
      </c>
    </row>
    <row r="94" spans="1:49" s="17" customFormat="1" x14ac:dyDescent="0.25">
      <c r="A94" s="36">
        <f>A93+1</f>
        <v>95</v>
      </c>
      <c r="B94" s="84" t="s">
        <v>89</v>
      </c>
      <c r="C94" s="94">
        <f>38+1</f>
        <v>39</v>
      </c>
      <c r="D94" s="99">
        <v>41</v>
      </c>
      <c r="E94" s="95">
        <f>IF(OR(0.25&gt;=(C94-D94)/C94),(-0.25&lt;=(C94-D94)/C94)*1,0)</f>
        <v>1</v>
      </c>
      <c r="F94" s="96">
        <v>710</v>
      </c>
      <c r="G94" s="99">
        <v>689</v>
      </c>
      <c r="H94" s="97">
        <f>IF(OR(0.04&gt;=(F94-G94)/F94),(-0.04&lt;=(F94-G94)/F94)*1,0)</f>
        <v>1</v>
      </c>
      <c r="I94" s="96">
        <v>29</v>
      </c>
      <c r="J94" s="99">
        <v>29</v>
      </c>
      <c r="K94" s="98">
        <f t="shared" si="49"/>
        <v>1</v>
      </c>
      <c r="L94" s="99">
        <v>1146</v>
      </c>
      <c r="M94" s="99">
        <v>100</v>
      </c>
      <c r="N94" s="100">
        <f>IF(M94&gt;=95,2,IF(M94&gt;=85,1,0))</f>
        <v>2</v>
      </c>
      <c r="O94" s="99">
        <v>217</v>
      </c>
      <c r="P94" s="100">
        <f>IF(O94&gt;=200,1,0)</f>
        <v>1</v>
      </c>
      <c r="Q94" s="118">
        <v>880</v>
      </c>
      <c r="R94" s="99">
        <v>1307</v>
      </c>
      <c r="S94" s="100">
        <f t="shared" si="68"/>
        <v>2</v>
      </c>
      <c r="T94" s="102">
        <f t="shared" si="52"/>
        <v>8</v>
      </c>
      <c r="U94" s="99">
        <v>93</v>
      </c>
      <c r="V94" s="103">
        <f t="shared" si="53"/>
        <v>1</v>
      </c>
      <c r="W94" s="99">
        <v>89</v>
      </c>
      <c r="X94" s="104">
        <f t="shared" si="54"/>
        <v>1</v>
      </c>
      <c r="Y94" s="99">
        <v>35007</v>
      </c>
      <c r="Z94" s="103">
        <f t="shared" si="55"/>
        <v>1</v>
      </c>
      <c r="AA94" s="99">
        <v>6863</v>
      </c>
      <c r="AB94" s="105">
        <f t="shared" si="56"/>
        <v>1</v>
      </c>
      <c r="AC94" s="99">
        <v>94</v>
      </c>
      <c r="AD94" s="104">
        <f t="shared" si="57"/>
        <v>1</v>
      </c>
      <c r="AE94" s="106">
        <f t="shared" si="58"/>
        <v>5</v>
      </c>
      <c r="AF94" s="99">
        <v>1632</v>
      </c>
      <c r="AG94" s="107">
        <f t="shared" si="59"/>
        <v>1.4240837696335078</v>
      </c>
      <c r="AH94" s="108">
        <f t="shared" si="60"/>
        <v>0</v>
      </c>
      <c r="AI94" s="99">
        <v>691</v>
      </c>
      <c r="AJ94" s="94">
        <f t="shared" si="61"/>
        <v>1.0029027576197387</v>
      </c>
      <c r="AK94" s="109">
        <f t="shared" si="69"/>
        <v>0</v>
      </c>
      <c r="AL94" s="99">
        <v>1049</v>
      </c>
      <c r="AM94" s="94">
        <f t="shared" si="63"/>
        <v>25.585365853658537</v>
      </c>
      <c r="AN94" s="110">
        <f t="shared" si="64"/>
        <v>0</v>
      </c>
      <c r="AO94" s="111">
        <f t="shared" si="65"/>
        <v>0</v>
      </c>
      <c r="AP94" s="112">
        <f t="shared" si="66"/>
        <v>13</v>
      </c>
      <c r="AQ94" s="151">
        <f t="shared" si="67"/>
        <v>0.72222222222222221</v>
      </c>
      <c r="AR94" s="152" t="s">
        <v>89</v>
      </c>
      <c r="AS94" s="18"/>
      <c r="AT94" s="18"/>
      <c r="AU94" s="18"/>
      <c r="AV94" s="18"/>
      <c r="AW94" s="18"/>
    </row>
    <row r="95" spans="1:49" s="17" customFormat="1" x14ac:dyDescent="0.25">
      <c r="A95" s="36">
        <f>A94+1</f>
        <v>96</v>
      </c>
      <c r="B95" s="84" t="s">
        <v>43</v>
      </c>
      <c r="C95" s="94">
        <v>57</v>
      </c>
      <c r="D95" s="99">
        <v>64</v>
      </c>
      <c r="E95" s="95">
        <f>IF(OR(0.25&gt;=(C95-D95)/C95),(-0.25&lt;=(C95-D95)/C95)*1,0)</f>
        <v>1</v>
      </c>
      <c r="F95" s="96">
        <v>1217</v>
      </c>
      <c r="G95" s="99">
        <v>1250</v>
      </c>
      <c r="H95" s="97">
        <f>IF(OR(0.04&gt;=(F95-G95)/F95),(-0.04&lt;=(F95-G95)/F95)*1,0)</f>
        <v>1</v>
      </c>
      <c r="I95" s="96">
        <v>42</v>
      </c>
      <c r="J95" s="99">
        <v>42</v>
      </c>
      <c r="K95" s="98">
        <f t="shared" si="49"/>
        <v>1</v>
      </c>
      <c r="L95" s="99">
        <v>1714</v>
      </c>
      <c r="M95" s="99">
        <v>93</v>
      </c>
      <c r="N95" s="138">
        <f>IF(M95&gt;=95,2,IF(M95&gt;=85,1,0))</f>
        <v>1</v>
      </c>
      <c r="O95" s="99">
        <v>904</v>
      </c>
      <c r="P95" s="138">
        <f>IF(O95&gt;=200,1,0)</f>
        <v>1</v>
      </c>
      <c r="Q95" s="101">
        <v>1299</v>
      </c>
      <c r="R95" s="99">
        <v>1781</v>
      </c>
      <c r="S95" s="100">
        <f t="shared" si="68"/>
        <v>2</v>
      </c>
      <c r="T95" s="102">
        <f t="shared" si="52"/>
        <v>7</v>
      </c>
      <c r="U95" s="99">
        <v>93</v>
      </c>
      <c r="V95" s="103">
        <f t="shared" si="53"/>
        <v>1</v>
      </c>
      <c r="W95" s="99">
        <v>85</v>
      </c>
      <c r="X95" s="104">
        <f t="shared" si="54"/>
        <v>1</v>
      </c>
      <c r="Y95" s="99">
        <v>45973</v>
      </c>
      <c r="Z95" s="103">
        <f t="shared" si="55"/>
        <v>1</v>
      </c>
      <c r="AA95" s="99">
        <v>10408</v>
      </c>
      <c r="AB95" s="105">
        <f t="shared" si="56"/>
        <v>1</v>
      </c>
      <c r="AC95" s="99">
        <v>84</v>
      </c>
      <c r="AD95" s="104">
        <f t="shared" si="57"/>
        <v>0</v>
      </c>
      <c r="AE95" s="106">
        <f t="shared" si="58"/>
        <v>4</v>
      </c>
      <c r="AF95" s="99">
        <v>5780</v>
      </c>
      <c r="AG95" s="107">
        <f t="shared" si="59"/>
        <v>3.3722287047841308</v>
      </c>
      <c r="AH95" s="108">
        <f t="shared" si="60"/>
        <v>0</v>
      </c>
      <c r="AI95" s="99">
        <v>6118</v>
      </c>
      <c r="AJ95" s="94">
        <f t="shared" si="61"/>
        <v>4.8944000000000001</v>
      </c>
      <c r="AK95" s="109">
        <f t="shared" si="69"/>
        <v>0</v>
      </c>
      <c r="AL95" s="99">
        <v>1653</v>
      </c>
      <c r="AM95" s="94">
        <f t="shared" si="63"/>
        <v>25.828125</v>
      </c>
      <c r="AN95" s="110">
        <f t="shared" si="64"/>
        <v>0</v>
      </c>
      <c r="AO95" s="111">
        <f t="shared" si="65"/>
        <v>0</v>
      </c>
      <c r="AP95" s="112">
        <f t="shared" si="66"/>
        <v>11</v>
      </c>
      <c r="AQ95" s="140">
        <f t="shared" si="67"/>
        <v>0.61111111111111116</v>
      </c>
      <c r="AR95" s="141" t="s">
        <v>43</v>
      </c>
      <c r="AS95" s="18"/>
      <c r="AT95" s="18"/>
      <c r="AU95" s="18"/>
      <c r="AV95" s="18"/>
      <c r="AW95" s="18"/>
    </row>
    <row r="96" spans="1:49" s="17" customFormat="1" x14ac:dyDescent="0.25">
      <c r="A96" s="5"/>
      <c r="B96" s="6"/>
      <c r="C96" s="7"/>
      <c r="D96" s="50"/>
      <c r="E96" s="40"/>
      <c r="F96" s="10"/>
      <c r="G96" s="50"/>
      <c r="H96" s="9"/>
      <c r="I96" s="10"/>
      <c r="J96" s="50"/>
      <c r="K96" s="11"/>
      <c r="L96" s="50"/>
      <c r="M96" s="50"/>
      <c r="N96" s="11"/>
      <c r="O96" s="50"/>
      <c r="P96" s="12"/>
      <c r="Q96" s="14"/>
      <c r="R96" s="50"/>
      <c r="S96" s="9"/>
      <c r="T96" s="21"/>
      <c r="U96" s="50"/>
      <c r="V96" s="13"/>
      <c r="W96" s="75"/>
      <c r="X96" s="13"/>
      <c r="Y96" s="8"/>
      <c r="Z96" s="11"/>
      <c r="AA96" s="8"/>
      <c r="AB96" s="9"/>
      <c r="AC96" s="8"/>
      <c r="AD96" s="13"/>
      <c r="AE96" s="15"/>
      <c r="AF96" s="8"/>
      <c r="AG96" s="16"/>
      <c r="AH96" s="55"/>
      <c r="AI96" s="8"/>
      <c r="AJ96" s="8"/>
      <c r="AK96" s="15"/>
      <c r="AL96" s="8"/>
      <c r="AM96" s="7"/>
      <c r="AN96" s="13"/>
      <c r="AO96" s="13"/>
      <c r="AP96" s="15"/>
      <c r="AQ96" s="57"/>
      <c r="AR96" s="91"/>
    </row>
    <row r="97" spans="1:44" s="17" customFormat="1" x14ac:dyDescent="0.25">
      <c r="A97" s="5"/>
      <c r="B97" s="6"/>
      <c r="C97" s="78"/>
      <c r="D97" s="79" t="s">
        <v>123</v>
      </c>
      <c r="E97" s="40"/>
      <c r="F97" s="10"/>
      <c r="G97" s="50"/>
      <c r="H97" s="9"/>
      <c r="I97" s="10"/>
      <c r="J97" s="50"/>
      <c r="K97" s="11"/>
      <c r="L97" s="50"/>
      <c r="M97" s="50"/>
      <c r="N97" s="11"/>
      <c r="O97" s="50"/>
      <c r="P97" s="12"/>
      <c r="Q97" s="22"/>
      <c r="R97" s="50"/>
      <c r="S97" s="9"/>
      <c r="T97" s="21"/>
      <c r="U97" s="50"/>
      <c r="V97" s="13"/>
      <c r="W97" s="75"/>
      <c r="X97" s="13"/>
      <c r="Y97" s="8"/>
      <c r="Z97" s="11"/>
      <c r="AA97" s="8"/>
      <c r="AB97" s="9"/>
      <c r="AC97" s="8"/>
      <c r="AD97" s="13"/>
      <c r="AE97" s="15"/>
      <c r="AF97" s="8"/>
      <c r="AG97" s="16"/>
      <c r="AH97" s="55"/>
      <c r="AI97" s="8"/>
      <c r="AJ97" s="8"/>
      <c r="AK97" s="15"/>
      <c r="AL97" s="8"/>
      <c r="AM97" s="7"/>
      <c r="AN97" s="13"/>
      <c r="AO97" s="13"/>
      <c r="AP97" s="15"/>
      <c r="AQ97" s="57"/>
      <c r="AR97" s="6"/>
    </row>
    <row r="98" spans="1:44" s="17" customFormat="1" x14ac:dyDescent="0.25">
      <c r="A98" s="5"/>
      <c r="B98" s="6"/>
      <c r="C98" s="80"/>
      <c r="D98" s="79" t="s">
        <v>124</v>
      </c>
      <c r="E98" s="40"/>
      <c r="F98" s="10"/>
      <c r="G98" s="50"/>
      <c r="H98" s="9"/>
      <c r="I98" s="10"/>
      <c r="J98" s="50"/>
      <c r="K98" s="11"/>
      <c r="L98" s="50"/>
      <c r="M98" s="50"/>
      <c r="N98" s="11"/>
      <c r="O98" s="50"/>
      <c r="P98" s="12"/>
      <c r="Q98" s="22"/>
      <c r="R98" s="50"/>
      <c r="S98" s="9"/>
      <c r="T98" s="21"/>
      <c r="U98" s="50"/>
      <c r="V98" s="13"/>
      <c r="W98" s="75"/>
      <c r="X98" s="13"/>
      <c r="Y98" s="8"/>
      <c r="Z98" s="11"/>
      <c r="AA98" s="8"/>
      <c r="AB98" s="9"/>
      <c r="AC98" s="8"/>
      <c r="AD98" s="13"/>
      <c r="AE98" s="15"/>
      <c r="AF98" s="8"/>
      <c r="AG98" s="16"/>
      <c r="AH98" s="55"/>
      <c r="AI98" s="8"/>
      <c r="AJ98" s="8"/>
      <c r="AK98" s="15"/>
      <c r="AL98" s="8"/>
      <c r="AM98" s="7"/>
      <c r="AN98" s="13"/>
      <c r="AO98" s="13"/>
      <c r="AP98" s="15"/>
      <c r="AQ98" s="57"/>
      <c r="AR98" s="6"/>
    </row>
    <row r="99" spans="1:44" s="17" customFormat="1" x14ac:dyDescent="0.25">
      <c r="B99" s="28"/>
      <c r="C99" s="86"/>
      <c r="D99" s="81" t="s">
        <v>126</v>
      </c>
      <c r="E99" s="42"/>
      <c r="F99" s="2"/>
      <c r="G99" s="2"/>
      <c r="H99" s="46"/>
      <c r="I99" s="2"/>
      <c r="J99" s="2"/>
      <c r="K99" s="24"/>
      <c r="L99" s="2"/>
      <c r="M99" s="25"/>
      <c r="N99" s="24"/>
      <c r="O99" s="2"/>
      <c r="P99" s="47"/>
      <c r="R99" s="52"/>
      <c r="S99" s="54"/>
      <c r="T99" s="47"/>
      <c r="V99" s="47"/>
      <c r="W99" s="76"/>
      <c r="X99" s="47"/>
      <c r="Y99" s="2"/>
      <c r="Z99" s="24"/>
      <c r="AA99" s="2"/>
      <c r="AB99" s="23"/>
      <c r="AC99" s="25"/>
      <c r="AD99" s="23"/>
      <c r="AE99" s="26"/>
      <c r="AF99" s="2"/>
      <c r="AG99" s="27"/>
      <c r="AH99" s="56"/>
      <c r="AI99" s="2"/>
      <c r="AJ99" s="27"/>
      <c r="AK99" s="56"/>
      <c r="AL99" s="27"/>
      <c r="AM99" s="27"/>
      <c r="AN99" s="23"/>
      <c r="AO99" s="23"/>
      <c r="AP99" s="26"/>
      <c r="AQ99" s="47"/>
    </row>
    <row r="100" spans="1:44" s="17" customFormat="1" x14ac:dyDescent="0.25">
      <c r="B100" s="28"/>
      <c r="E100" s="43"/>
      <c r="H100" s="47"/>
      <c r="K100" s="47"/>
      <c r="M100" s="25"/>
      <c r="N100" s="24"/>
      <c r="O100" s="2"/>
      <c r="P100" s="23"/>
      <c r="Q100" s="2"/>
      <c r="R100" s="3"/>
      <c r="S100" s="46"/>
      <c r="T100" s="47"/>
      <c r="V100" s="47"/>
      <c r="W100" s="76"/>
      <c r="X100" s="47"/>
      <c r="Y100" s="2"/>
      <c r="Z100" s="24"/>
      <c r="AA100" s="2"/>
      <c r="AB100" s="23"/>
      <c r="AC100" s="25"/>
      <c r="AD100" s="23"/>
      <c r="AE100" s="26"/>
      <c r="AF100" s="2"/>
      <c r="AG100" s="27"/>
      <c r="AH100" s="56"/>
      <c r="AI100" s="2"/>
      <c r="AJ100" s="27"/>
      <c r="AK100" s="56"/>
      <c r="AL100" s="27"/>
      <c r="AM100" s="27"/>
      <c r="AN100" s="23"/>
      <c r="AO100" s="23"/>
      <c r="AP100" s="26"/>
      <c r="AQ100" s="47"/>
      <c r="AR100" s="92"/>
    </row>
    <row r="101" spans="1:44" s="17" customFormat="1" ht="18" x14ac:dyDescent="0.25">
      <c r="B101" s="28"/>
      <c r="C101" s="29"/>
      <c r="D101" s="2"/>
      <c r="E101" s="41"/>
      <c r="F101" s="30"/>
      <c r="G101" s="2"/>
      <c r="H101" s="23"/>
      <c r="I101" s="30"/>
      <c r="J101" s="2"/>
      <c r="K101" s="24"/>
      <c r="L101" s="2"/>
      <c r="M101" s="25"/>
      <c r="N101" s="24"/>
      <c r="O101" s="2"/>
      <c r="P101" s="23"/>
      <c r="Q101" s="2"/>
      <c r="R101" s="3"/>
      <c r="S101" s="46"/>
      <c r="T101" s="47"/>
      <c r="V101" s="47"/>
      <c r="W101" s="76"/>
      <c r="X101" s="47"/>
      <c r="Y101" s="2"/>
      <c r="Z101" s="24"/>
      <c r="AA101" s="2"/>
      <c r="AB101" s="23"/>
      <c r="AC101" s="25"/>
      <c r="AD101" s="23"/>
      <c r="AE101" s="26"/>
      <c r="AF101" s="2"/>
      <c r="AG101" s="27"/>
      <c r="AH101" s="56"/>
      <c r="AI101" s="2"/>
      <c r="AJ101" s="27"/>
      <c r="AK101" s="56"/>
      <c r="AL101" s="27"/>
      <c r="AM101" s="27"/>
      <c r="AN101" s="23"/>
      <c r="AO101" s="23"/>
      <c r="AP101" s="26"/>
      <c r="AQ101" s="47"/>
      <c r="AR101" s="92"/>
    </row>
    <row r="102" spans="1:44" s="17" customFormat="1" x14ac:dyDescent="0.3">
      <c r="B102" s="28"/>
      <c r="C102" s="51"/>
      <c r="D102" s="51"/>
      <c r="E102" s="44"/>
      <c r="F102" s="30"/>
      <c r="G102" s="2"/>
      <c r="H102" s="23"/>
      <c r="I102" s="30"/>
      <c r="J102" s="2"/>
      <c r="K102" s="24"/>
      <c r="L102" s="2"/>
      <c r="M102" s="25"/>
      <c r="N102" s="24"/>
      <c r="O102" s="2"/>
      <c r="P102" s="49"/>
      <c r="Q102" s="1"/>
      <c r="R102" s="3"/>
      <c r="S102" s="46"/>
      <c r="T102" s="47"/>
      <c r="V102" s="47"/>
      <c r="W102" s="76"/>
      <c r="X102" s="47"/>
      <c r="Y102" s="2"/>
      <c r="Z102" s="24"/>
      <c r="AA102" s="2"/>
      <c r="AB102" s="23"/>
      <c r="AC102" s="25"/>
      <c r="AD102" s="23"/>
      <c r="AE102" s="26"/>
      <c r="AF102" s="2"/>
      <c r="AG102" s="27"/>
      <c r="AH102" s="56"/>
      <c r="AI102" s="2"/>
      <c r="AJ102" s="27"/>
      <c r="AK102" s="56"/>
      <c r="AL102" s="27"/>
      <c r="AM102" s="27"/>
      <c r="AN102" s="23"/>
      <c r="AO102" s="23"/>
      <c r="AP102" s="26"/>
      <c r="AQ102" s="47"/>
      <c r="AR102" s="92"/>
    </row>
  </sheetData>
  <autoFilter ref="A4:AW95">
    <sortState ref="A5:AX95">
      <sortCondition descending="1" ref="AQ4:AQ95"/>
    </sortState>
  </autoFilter>
  <mergeCells count="5">
    <mergeCell ref="C1:AP1"/>
    <mergeCell ref="C2:AP2"/>
    <mergeCell ref="C3:T3"/>
    <mergeCell ref="U3:AE3"/>
    <mergeCell ref="AF3:AO3"/>
  </mergeCells>
  <pageMargins left="3.937007874015748E-2" right="3.937007874015748E-2" top="0.15748031496062992" bottom="0.15748031496062992" header="0.31496062992125984" footer="0.31496062992125984"/>
  <pageSetup paperSize="9" scale="48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Выгрузка общая</vt:lpstr>
      <vt:lpstr>Ранжир.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2018-05-28T12:18:54Z</dcterms:modified>
</cp:coreProperties>
</file>